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TIKKU-HOO\VASTUULLINEN MATKAILU  -hanke 2016\Viestintä\Hankkeen nettisivu\Päätössivun aineistot\"/>
    </mc:Choice>
  </mc:AlternateContent>
  <xr:revisionPtr revIDLastSave="0" documentId="8_{41A83E96-C0DC-4C3C-959F-756FB7D05686}" xr6:coauthVersionLast="43" xr6:coauthVersionMax="43" xr10:uidLastSave="{00000000-0000-0000-0000-000000000000}"/>
  <bookViews>
    <workbookView xWindow="825" yWindow="-120" windowWidth="23295" windowHeight="13740" activeTab="1" xr2:uid="{00000000-000D-0000-FFFF-FFFF00000000}"/>
  </bookViews>
  <sheets>
    <sheet name="Tietoja laskurista" sheetId="15" r:id="rId1"/>
    <sheet name="Kokonaishiilijalanjälki" sheetId="1" r:id="rId2"/>
    <sheet name="Kotimaiset matkailijat" sheetId="16" r:id="rId3"/>
    <sheet name="Ulkomaiset matkailijat" sheetId="17" r:id="rId4"/>
    <sheet name="Matkailijoiden matkustus" sheetId="2" r:id="rId5"/>
    <sheet name="Matkail. matkustus, keskimäärin" sheetId="14" r:id="rId6"/>
    <sheet name="Matkailijoiden majoitus" sheetId="3" r:id="rId7"/>
    <sheet name="Matkailijoiden asiointi" sheetId="4" r:id="rId8"/>
    <sheet name="Matkailijoiden aktiviteetit" sheetId="5" r:id="rId9"/>
    <sheet name="Matkailijoiden ravitsemispalvel" sheetId="6" r:id="rId10"/>
    <sheet name="Vapaa-ajan as. matkustus" sheetId="12" r:id="rId11"/>
    <sheet name="Vapaa-ajan asunnon sähkö" sheetId="7" r:id="rId12"/>
    <sheet name="Vapaa-ajan as. hankinnat" sheetId="8" r:id="rId13"/>
    <sheet name="Vapaa-ajan as. asiointi" sheetId="9" r:id="rId14"/>
    <sheet name="Vapaa-ajan as. aktiviteetit" sheetId="10" r:id="rId15"/>
    <sheet name="Vapaa-ajan as. ravitsemispalvel" sheetId="11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11" l="1"/>
  <c r="B17" i="1" s="1"/>
  <c r="D5" i="11"/>
  <c r="D12" i="10"/>
  <c r="D11" i="10"/>
  <c r="D10" i="10"/>
  <c r="D9" i="10"/>
  <c r="D8" i="10"/>
  <c r="D13" i="10" s="1"/>
  <c r="B16" i="1" s="1"/>
  <c r="D7" i="9"/>
  <c r="B15" i="1" s="1"/>
  <c r="D6" i="9"/>
  <c r="D5" i="9"/>
  <c r="D17" i="8"/>
  <c r="D16" i="8"/>
  <c r="D15" i="8"/>
  <c r="D14" i="8"/>
  <c r="D13" i="8"/>
  <c r="D12" i="8"/>
  <c r="D11" i="8"/>
  <c r="D10" i="8"/>
  <c r="D9" i="8"/>
  <c r="D18" i="8" s="1"/>
  <c r="B13" i="1" s="1"/>
  <c r="D8" i="8"/>
  <c r="D7" i="8"/>
  <c r="F11" i="7"/>
  <c r="C11" i="7"/>
  <c r="C10" i="7"/>
  <c r="F10" i="7" s="1"/>
  <c r="F9" i="7"/>
  <c r="C9" i="7"/>
  <c r="C8" i="7"/>
  <c r="F8" i="7" s="1"/>
  <c r="F7" i="7"/>
  <c r="F12" i="7" s="1"/>
  <c r="B12" i="1" s="1"/>
  <c r="B14" i="1" s="1"/>
  <c r="C7" i="7"/>
  <c r="B8" i="12"/>
  <c r="C20" i="12" s="1"/>
  <c r="E20" i="12" s="1"/>
  <c r="E22" i="12" s="1"/>
  <c r="B7" i="12"/>
  <c r="C12" i="12" s="1"/>
  <c r="E12" i="12" s="1"/>
  <c r="D9" i="6"/>
  <c r="D8" i="6"/>
  <c r="D4" i="6"/>
  <c r="D5" i="6" s="1"/>
  <c r="B10" i="1" s="1"/>
  <c r="D19" i="5"/>
  <c r="D18" i="5"/>
  <c r="D17" i="5"/>
  <c r="D20" i="5" s="1"/>
  <c r="B7" i="17" s="1"/>
  <c r="D14" i="5"/>
  <c r="D13" i="5"/>
  <c r="D12" i="5"/>
  <c r="D15" i="5" s="1"/>
  <c r="B7" i="16" s="1"/>
  <c r="D7" i="5"/>
  <c r="D6" i="5"/>
  <c r="D5" i="5"/>
  <c r="D8" i="5" s="1"/>
  <c r="B9" i="1" s="1"/>
  <c r="D16" i="4"/>
  <c r="D15" i="4"/>
  <c r="D17" i="4" s="1"/>
  <c r="B6" i="17" s="1"/>
  <c r="D13" i="4"/>
  <c r="D12" i="4"/>
  <c r="D11" i="4"/>
  <c r="D6" i="4"/>
  <c r="D7" i="4" s="1"/>
  <c r="B8" i="1" s="1"/>
  <c r="D5" i="4"/>
  <c r="D10" i="3"/>
  <c r="D9" i="3"/>
  <c r="B5" i="16" s="1"/>
  <c r="D6" i="3"/>
  <c r="B7" i="1" s="1"/>
  <c r="D5" i="3"/>
  <c r="D35" i="14"/>
  <c r="C35" i="14"/>
  <c r="B35" i="14"/>
  <c r="C34" i="14"/>
  <c r="C33" i="14"/>
  <c r="C32" i="14"/>
  <c r="D31" i="14"/>
  <c r="C31" i="14"/>
  <c r="B31" i="14"/>
  <c r="B10" i="14"/>
  <c r="B14" i="14" s="1"/>
  <c r="C106" i="2"/>
  <c r="E106" i="2" s="1"/>
  <c r="C104" i="2"/>
  <c r="E104" i="2" s="1"/>
  <c r="C102" i="2"/>
  <c r="E102" i="2" s="1"/>
  <c r="B97" i="2"/>
  <c r="C105" i="2" s="1"/>
  <c r="E105" i="2" s="1"/>
  <c r="D91" i="2"/>
  <c r="C91" i="2"/>
  <c r="E91" i="2" s="1"/>
  <c r="C77" i="2"/>
  <c r="E77" i="2" s="1"/>
  <c r="B74" i="2"/>
  <c r="C78" i="2" s="1"/>
  <c r="E78" i="2" s="1"/>
  <c r="C63" i="2"/>
  <c r="E63" i="2" s="1"/>
  <c r="C62" i="2"/>
  <c r="E62" i="2" s="1"/>
  <c r="C61" i="2"/>
  <c r="E61" i="2" s="1"/>
  <c r="C60" i="2"/>
  <c r="E60" i="2" s="1"/>
  <c r="E65" i="2" s="1"/>
  <c r="B84" i="2" s="1"/>
  <c r="D89" i="2" s="1"/>
  <c r="E50" i="2"/>
  <c r="E51" i="2" s="1"/>
  <c r="C50" i="2"/>
  <c r="C41" i="2"/>
  <c r="E41" i="2" s="1"/>
  <c r="E42" i="2" s="1"/>
  <c r="B27" i="2"/>
  <c r="C89" i="2" s="1"/>
  <c r="C17" i="2"/>
  <c r="E17" i="2" s="1"/>
  <c r="E19" i="2" s="1"/>
  <c r="E13" i="2"/>
  <c r="C13" i="2"/>
  <c r="D12" i="2"/>
  <c r="C12" i="2"/>
  <c r="E12" i="2" s="1"/>
  <c r="C11" i="2"/>
  <c r="E11" i="2" s="1"/>
  <c r="C10" i="2"/>
  <c r="E10" i="2" s="1"/>
  <c r="C9" i="2"/>
  <c r="E9" i="2" s="1"/>
  <c r="E15" i="2" s="1"/>
  <c r="E20" i="2" s="1"/>
  <c r="B8" i="17"/>
  <c r="B5" i="17"/>
  <c r="B14" i="16"/>
  <c r="B8" i="16"/>
  <c r="B6" i="16"/>
  <c r="B28" i="1"/>
  <c r="B26" i="1"/>
  <c r="B4" i="16" l="1"/>
  <c r="B9" i="16" s="1"/>
  <c r="B4" i="1"/>
  <c r="E89" i="2"/>
  <c r="B34" i="14"/>
  <c r="D34" i="14" s="1"/>
  <c r="B32" i="14"/>
  <c r="B33" i="14"/>
  <c r="D33" i="14" s="1"/>
  <c r="E79" i="2"/>
  <c r="B85" i="2" s="1"/>
  <c r="D90" i="2" s="1"/>
  <c r="C14" i="12"/>
  <c r="E14" i="12" s="1"/>
  <c r="C90" i="2"/>
  <c r="C101" i="2"/>
  <c r="E101" i="2" s="1"/>
  <c r="C103" i="2"/>
  <c r="E103" i="2" s="1"/>
  <c r="C11" i="12"/>
  <c r="E11" i="12" s="1"/>
  <c r="C13" i="12"/>
  <c r="E13" i="12" s="1"/>
  <c r="B28" i="2"/>
  <c r="B14" i="17" s="1"/>
  <c r="E90" i="2" l="1"/>
  <c r="E92" i="2" s="1"/>
  <c r="D32" i="14"/>
  <c r="D36" i="14" s="1"/>
  <c r="B36" i="14"/>
  <c r="B23" i="1" s="1"/>
  <c r="B13" i="16"/>
  <c r="B15" i="16" s="1"/>
  <c r="B10" i="16"/>
  <c r="E107" i="2"/>
  <c r="E17" i="12"/>
  <c r="E25" i="12" s="1"/>
  <c r="B11" i="1" s="1"/>
  <c r="B25" i="1" s="1"/>
  <c r="B5" i="1" l="1"/>
  <c r="B4" i="17"/>
  <c r="B9" i="17" s="1"/>
  <c r="E110" i="2"/>
  <c r="B6" i="1" s="1"/>
  <c r="B27" i="1"/>
  <c r="B29" i="1"/>
  <c r="B22" i="1" l="1"/>
  <c r="B24" i="1" s="1"/>
  <c r="B18" i="1"/>
  <c r="B19" i="1" s="1"/>
  <c r="B13" i="17"/>
  <c r="B15" i="17" s="1"/>
  <c r="B10" i="17"/>
</calcChain>
</file>

<file path=xl/sharedStrings.xml><?xml version="1.0" encoding="utf-8"?>
<sst xmlns="http://schemas.openxmlformats.org/spreadsheetml/2006/main" count="478" uniqueCount="253">
  <si>
    <t>Hiilijalanjälki kokonaisuudessaan</t>
  </si>
  <si>
    <t>Etelä-Savon alueen matkailun hiilijalanjälki</t>
  </si>
  <si>
    <t>Matkailijoiden matkustus</t>
  </si>
  <si>
    <t>Matkailijoiden majoitus</t>
  </si>
  <si>
    <t>Matkailijoiden asiointi</t>
  </si>
  <si>
    <t>Matkailijoiden aktiviteetit</t>
  </si>
  <si>
    <t>Matkailijoiden ravitsemispalvelut</t>
  </si>
  <si>
    <t>Vapaa-ajan asunnon sähkönkulutus</t>
  </si>
  <si>
    <t>Vapaa-ajan asunnon hankinnat</t>
  </si>
  <si>
    <t>Vapaa-ajan asukkaiden matkustus</t>
  </si>
  <si>
    <t>Vapaa-ajan asukkaiden päivittäinen asiointi</t>
  </si>
  <si>
    <t>Vapaa-ajan asukkaiden aktiviteetit</t>
  </si>
  <si>
    <t>Vapaa-ajan asukkaiden ravitsemispalvelut</t>
  </si>
  <si>
    <r>
      <t>kg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e</t>
    </r>
  </si>
  <si>
    <r>
      <t>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ekv</t>
    </r>
  </si>
  <si>
    <t>Matkailijoiden majoituksen hiilijalanjälki kulutukseen perustuen</t>
  </si>
  <si>
    <t>Majoitus</t>
  </si>
  <si>
    <t>Kulutettu summa, €</t>
  </si>
  <si>
    <r>
      <t>Yht. 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</t>
    </r>
  </si>
  <si>
    <r>
      <t>Päästöt, kg/CO</t>
    </r>
    <r>
      <rPr>
        <b/>
        <sz val="10"/>
        <rFont val="Calibri"/>
        <family val="2"/>
      </rPr>
      <t>₂</t>
    </r>
    <r>
      <rPr>
        <b/>
        <sz val="10"/>
        <rFont val="Arial"/>
        <family val="2"/>
      </rPr>
      <t>/€</t>
    </r>
  </si>
  <si>
    <t>Matkailijoiden asioinnin hiilijalanjälki kulutukseen perustuen</t>
  </si>
  <si>
    <t>Asioinnista syntyvä hiilijalanjälki yhteensä</t>
  </si>
  <si>
    <t>Majoituksesta syntyvä hiilijalanjälki yhteensä</t>
  </si>
  <si>
    <t>Henkilöliikennepalvelut</t>
  </si>
  <si>
    <t>Matkatoimisto- yms. palvelut</t>
  </si>
  <si>
    <t>Matkailijoiden aktiviteettien hiilijalanjälki kulutukseen perustuen</t>
  </si>
  <si>
    <t>Kulttuuripalvelut</t>
  </si>
  <si>
    <t>Urheilu- ja virkistyspalvelut</t>
  </si>
  <si>
    <t>Ostokset</t>
  </si>
  <si>
    <t>Aktiviteeteista syntyvä hiilijalanjälki yhteensä</t>
  </si>
  <si>
    <t>Ravitsemispalvelut</t>
  </si>
  <si>
    <t>Ravitsemispalveluista syntyvä hiilijalanjälki yhteensä</t>
  </si>
  <si>
    <r>
      <t>Mt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e</t>
    </r>
  </si>
  <si>
    <t>Talviasuttava mökki, jossa on peruslämpö</t>
  </si>
  <si>
    <t>Talviasuttava mökki, ei peruslämpöä</t>
  </si>
  <si>
    <t>Kevät-, kesä- ja syksyasuttava mökki</t>
  </si>
  <si>
    <t>Kesäasuttava mökki</t>
  </si>
  <si>
    <t>Kesäasuttava mökki, ei sähköjä</t>
  </si>
  <si>
    <t>Vapaa-ajan asunnon sähkönkulutuksen hiilijalanjälki</t>
  </si>
  <si>
    <t>Aktiviteetti</t>
  </si>
  <si>
    <t>Palvelu</t>
  </si>
  <si>
    <t>Mökkejä, kpl</t>
  </si>
  <si>
    <t>Osuus mökeistä, %</t>
  </si>
  <si>
    <t>Kesämökkejä yhteensä</t>
  </si>
  <si>
    <t>Vuosittainen sähkönkulutus, kWh/a/mökki</t>
  </si>
  <si>
    <t>Sähkön päästökerroin, g/kWh</t>
  </si>
  <si>
    <t>Vapaa-ajan asukkaiden hankintojen hiilijalanjälki kulutukseen perustuen</t>
  </si>
  <si>
    <t>Hankinta</t>
  </si>
  <si>
    <t>Kulutettu summa, €/mökki</t>
  </si>
  <si>
    <t>Kiinteistön ylläpidon tarvikkeet</t>
  </si>
  <si>
    <t>Työkoneet</t>
  </si>
  <si>
    <t>Muut työvalineet</t>
  </si>
  <si>
    <t>Kulkuneuvot</t>
  </si>
  <si>
    <t>Pienkoneet ja -laitteet</t>
  </si>
  <si>
    <t>Huonekalut, matot, astiat</t>
  </si>
  <si>
    <t>Harrastus- ja leikkivälineet</t>
  </si>
  <si>
    <t>Huoltopalvelut</t>
  </si>
  <si>
    <t>Koneiden ja kulkuneuvojen huolto</t>
  </si>
  <si>
    <t>Hankinnoista syntyvä hiilijalanjälki yhteensä</t>
  </si>
  <si>
    <t>Vapaa-ajan asunnon sähkönkulutuksesta syntyvä hiilijalanjälki yhteensä</t>
  </si>
  <si>
    <t>Vapaa-ajan asukkaiden aktiviteettien hiilijalanjälki kulutukseen perustuen</t>
  </si>
  <si>
    <t>Harrastuspaikka- ja palvelumaksut</t>
  </si>
  <si>
    <t>Terveyden- ja kauneudenhoito</t>
  </si>
  <si>
    <t>Matkailijoiden ravitsemispalvelujen hiilijalanjälki kulutukseen perustuen</t>
  </si>
  <si>
    <t>Kävely</t>
  </si>
  <si>
    <t>Polkupyörä</t>
  </si>
  <si>
    <t>Henkilöauto</t>
  </si>
  <si>
    <t>Joukkoliikenne</t>
  </si>
  <si>
    <t>Vene</t>
  </si>
  <si>
    <t>Vapaa-ajan asukkaiden vapaa-ajan asunnolle matkustuksen hiilijalanjälki kulkuvälineiden päästöihin perustuen</t>
  </si>
  <si>
    <t>Kulkuväline</t>
  </si>
  <si>
    <t>Päästöt, kg/hkm</t>
  </si>
  <si>
    <t>Kuljettu matka, hkm</t>
  </si>
  <si>
    <t>Mökkimatka, keskimäärin, km</t>
  </si>
  <si>
    <t>Matkustuksen kuormitusaste, hlöä</t>
  </si>
  <si>
    <t>Matka yhteensä, hkm</t>
  </si>
  <si>
    <t>Matkustusvälineen osuus</t>
  </si>
  <si>
    <t>Matkustuksesta syntyvä hiilijalanjälki yhteensä</t>
  </si>
  <si>
    <t>Maantieliikenne yhteensä</t>
  </si>
  <si>
    <t>Päästöt, kg/hlö</t>
  </si>
  <si>
    <t>Matkustajia yhteensä</t>
  </si>
  <si>
    <t>Muu liikenne yhteensä</t>
  </si>
  <si>
    <t>Vapaa-ajan asunnolle matkustajia yhteensä, hlöä</t>
  </si>
  <si>
    <t>Matkustajia yhteensä, hlöä</t>
  </si>
  <si>
    <t>Matkailijoiden Etelä-Savoon matkustuksen hiilijalanjälki kulkuvälineiden päästöihin perustuen</t>
  </si>
  <si>
    <t>Kotimaiset matkailijat:</t>
  </si>
  <si>
    <t>Juna</t>
  </si>
  <si>
    <t>Linja-auto</t>
  </si>
  <si>
    <t>Lentokone, lyhyet lennot</t>
  </si>
  <si>
    <t>Muu</t>
  </si>
  <si>
    <t>Lähde: Tilastokeskus, kysytty</t>
  </si>
  <si>
    <t xml:space="preserve">Matkustusvälineen osuus </t>
  </si>
  <si>
    <t>Keskimääräinen matka maakuntaan, km</t>
  </si>
  <si>
    <t xml:space="preserve">Kotimaisten matkailijoiden matkustuksen hiilijalanjälki yhteensä </t>
  </si>
  <si>
    <t>Kotimaisten vapaa-ajan matkustajien määrä, hlöä</t>
  </si>
  <si>
    <t>Ulkomaiset matkailijat:</t>
  </si>
  <si>
    <t xml:space="preserve">Kaukomatkaajien lentokonematkustuksen hiilijalanjälki </t>
  </si>
  <si>
    <t>Matka, hkm</t>
  </si>
  <si>
    <t>Ulkomaisten yöpyvien matkailijoiden määrä, hlöä</t>
  </si>
  <si>
    <t>Kaukomatkaajien keskimääräinen lentomatka Suomeen, km</t>
  </si>
  <si>
    <t>Eurooppalaisten keskimääräinen lentomatka Suomeen, km</t>
  </si>
  <si>
    <t>Kaukomatkaajien määrä</t>
  </si>
  <si>
    <t>Eurooppalaisten (poislukien Venäjä, Ruotsi, Saksa ja Viro) matkaajien määrä</t>
  </si>
  <si>
    <t>Ulkomaisten matkustajien määrä yhteensä, hlöä</t>
  </si>
  <si>
    <t>Ohje: Kaikki ulkomaiset matkaajat vähennettynä eurooppalaisilla matkailijoilla</t>
  </si>
  <si>
    <r>
      <t>Hiilijalanjälki, kg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ekv </t>
    </r>
  </si>
  <si>
    <r>
      <t>Päästökerroin,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ekv</t>
    </r>
    <r>
      <rPr>
        <b/>
        <sz val="11"/>
        <rFont val="Calibri"/>
        <family val="2"/>
        <scheme val="minor"/>
      </rPr>
      <t xml:space="preserve"> (kg/hkm)</t>
    </r>
  </si>
  <si>
    <t>Ulkomaisten päivämatkaajien määrä, hlöä</t>
  </si>
  <si>
    <t>Kaukomatkaajien lentomatkustuksen hiilijalanjälki yhteensä</t>
  </si>
  <si>
    <t>Eurooppalaisten lentomatkustuksen hiilijalanjälki yhteensä</t>
  </si>
  <si>
    <r>
      <t>Hiilijalanjälki, kg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</t>
    </r>
  </si>
  <si>
    <t xml:space="preserve">Venäläisten matkailijoiden matkustuksen hiilijalanjälki </t>
  </si>
  <si>
    <t xml:space="preserve">Eurooppalaisten matkailijoiden lentokonematkustuksen hiilijalanjälki </t>
  </si>
  <si>
    <t>Venäläisten matkustajien määrä, hlöä</t>
  </si>
  <si>
    <t>Auto</t>
  </si>
  <si>
    <t>Pikkubussi</t>
  </si>
  <si>
    <t>Lentokone</t>
  </si>
  <si>
    <t xml:space="preserve">Ruotsalaisten, saksalaisten ja virolaisten matkailijoiden matkustuksen hiilijalanjälki </t>
  </si>
  <si>
    <t>Ruotsalaisten matkustajien määrä, hlöä</t>
  </si>
  <si>
    <t>Saksalaisten matkustajien määrä, hlöä</t>
  </si>
  <si>
    <t>Virolaisten matkustajien määrä, hlöä</t>
  </si>
  <si>
    <t>Laiva</t>
  </si>
  <si>
    <t>Lentokone, kaukolennot</t>
  </si>
  <si>
    <t>Lähde: VTT, Lipasto</t>
  </si>
  <si>
    <t>Lentokone, Eurooppa, pitkät lennot</t>
  </si>
  <si>
    <t>Matkailijan kotimaa</t>
  </si>
  <si>
    <t>Osuus matkailijoista</t>
  </si>
  <si>
    <t>Keskimääräinen hiilijalanjälki, kg CO₂e/matkailija</t>
  </si>
  <si>
    <t>Hiilijalanjälki, t CO₂e</t>
  </si>
  <si>
    <t>Venäjä</t>
  </si>
  <si>
    <t>Viro ja Ruotsi</t>
  </si>
  <si>
    <t>Muut</t>
  </si>
  <si>
    <r>
      <t>Venäläisten keskimääräinen hiilijalanjälki, kg CO</t>
    </r>
    <r>
      <rPr>
        <b/>
        <sz val="11"/>
        <color theme="1"/>
        <rFont val="Calibri"/>
        <family val="2"/>
      </rPr>
      <t>₂</t>
    </r>
    <r>
      <rPr>
        <b/>
        <sz val="11"/>
        <color theme="1"/>
        <rFont val="Calibri"/>
        <family val="2"/>
        <scheme val="minor"/>
      </rPr>
      <t>ekv</t>
    </r>
  </si>
  <si>
    <t>Virolaisten ja ruotsalaisten keskimääräinen hiilijanjälki, kg CO₂ekv</t>
  </si>
  <si>
    <t>Muiden matkaajien keskimääräinen hiilijalanjälki, kg CO₂ekv</t>
  </si>
  <si>
    <t>Matkailijoiden  määrä, hlöä</t>
  </si>
  <si>
    <t>Matkustajien hiilijalanjälki yhteensä</t>
  </si>
  <si>
    <t xml:space="preserve">Päivämatkaajien matkustuksen hiilijalanjälki </t>
  </si>
  <si>
    <t xml:space="preserve">Lentomatkaajien maantiematkustuksen hiilijalanjälki </t>
  </si>
  <si>
    <t>Matkustajia, hlöä</t>
  </si>
  <si>
    <t>Matka, km</t>
  </si>
  <si>
    <t>Päästökerroin, kg/hkm</t>
  </si>
  <si>
    <t xml:space="preserve">Hiilijalanjälki, kg CO2e </t>
  </si>
  <si>
    <t>Vene, hlöä</t>
  </si>
  <si>
    <t>Osuus</t>
  </si>
  <si>
    <t>Matkailijan lähtöpaikka</t>
  </si>
  <si>
    <t>Eurooppa poislukien Venäjä, Ruotsi, Saksa ja Viro</t>
  </si>
  <si>
    <t>Eurooppa poislukien Venäjä, Ruotsi, Saksa ja Viro, hlöä</t>
  </si>
  <si>
    <t>Kaukomaat (Aasia, Afrikka, Amerikka, Oseania, tuntematon), hlöä</t>
  </si>
  <si>
    <t>Hiilijalanjälki, kg CO₂e</t>
  </si>
  <si>
    <t>Yöpyvien matkailijoiden määrä</t>
  </si>
  <si>
    <t>Venäjä, hlöä</t>
  </si>
  <si>
    <t>Ruotsi, Saksa jaViro, hlöä</t>
  </si>
  <si>
    <t>Suomi</t>
  </si>
  <si>
    <t>Ulkomaiset päivämatkaajat, hlöä</t>
  </si>
  <si>
    <t>Ulkomaiset päivämatkaajat, osuus matkailijoista</t>
  </si>
  <si>
    <t>Ulkomaiset matkaajat yhteensä, hlöä</t>
  </si>
  <si>
    <t>Lähtöalue</t>
  </si>
  <si>
    <t>Lähde: Tilastopalvelu Rudolf</t>
  </si>
  <si>
    <t>Lähde: Visit Finland 2017</t>
  </si>
  <si>
    <t xml:space="preserve">Lähteet: Tilastopalvelu Rudolf, </t>
  </si>
  <si>
    <t>Selite: Arvot laskettu matkustusvälineiden päästöihin perustuen arvioiduilla matkan pituuksilla</t>
  </si>
  <si>
    <t>Keskimääräinen matkustuksen hiilijalanjälki</t>
  </si>
  <si>
    <t>Hiilijalanjälki, kg CO₂ekv</t>
  </si>
  <si>
    <t>Kaukomaat (Aasia, Afrikka, Amerikka, Oseania, tuntematon)</t>
  </si>
  <si>
    <t>Ruotsi, Saksa ja Viro</t>
  </si>
  <si>
    <t>Vapaa-ajan asutuksen hiilijalanjäljen osatekijöiden osuudet</t>
  </si>
  <si>
    <t>Matkailijoiden hiilijalanjäljen osatekijöiden osuudet</t>
  </si>
  <si>
    <t>Etelä-Savon alueen matkailun hiilijalanjäljen osatekijöiden osuudet</t>
  </si>
  <si>
    <t>Matkailijoiden muodostama hiilijalanjälki</t>
  </si>
  <si>
    <t>Vapaa-ajan asukkaiden muodostama hiilijalanjälki</t>
  </si>
  <si>
    <t>HUOM! Tämä taulukko ja kuvaajat täyttyvät itsestään sitä mukaa, kun tietoja syötetään muihin välilehtiin</t>
  </si>
  <si>
    <t xml:space="preserve">Matkailijoiden matkustuksen hiilijalanjälki </t>
  </si>
  <si>
    <t>Lähde: Etelä-Savon maakuntaliitto</t>
  </si>
  <si>
    <t>Matkailijoita yhteensä</t>
  </si>
  <si>
    <t>hlöä</t>
  </si>
  <si>
    <t>Hiilijalanjälki/matkailija</t>
  </si>
  <si>
    <t>kg CO₂e/matkailija</t>
  </si>
  <si>
    <t>Vapaa-ajan asukkaiden asioinnin hiilijalanjälki kulutukseen perustuen</t>
  </si>
  <si>
    <t>Kotimaisten matkailijoiden matkustus</t>
  </si>
  <si>
    <t>Ulkomaisten matkailijoiden matkustus</t>
  </si>
  <si>
    <t>Vapaa-ajan asunto</t>
  </si>
  <si>
    <t>Hiilijalanjälki/vapaa-ajan asukas</t>
  </si>
  <si>
    <t>Kesämökkejä</t>
  </si>
  <si>
    <t>kg CO2e</t>
  </si>
  <si>
    <t>kg CO₂e/kesämökki</t>
  </si>
  <si>
    <t>Hiilijalanjälki/kesämökki</t>
  </si>
  <si>
    <t>Vapaa-ajan asukkaiden määrä</t>
  </si>
  <si>
    <t>Mökillä vietty aika vuosittain, vrk</t>
  </si>
  <si>
    <t>Lähde: Mökkibarometri</t>
  </si>
  <si>
    <t>Yhteensä</t>
  </si>
  <si>
    <t>Yleisohje:</t>
  </si>
  <si>
    <t>Tämä laskuri on tehty Etelä-Savon alueen matkailun hiilijalanjälkilaskentaan.</t>
  </si>
  <si>
    <t>jota kehitettiin Suomen Ympäristökeskuksen Y-Hiilari laskurin avulla (Kontiokorpi Anniina 2011).</t>
  </si>
  <si>
    <t xml:space="preserve">Laskurin luomisessa käytettiin apuna Kohti vähähiilistä matkailua Etelä-Savossa -hankkeen yritysten hiilijalanjälkilaskentaan kehitettyä laskuria, </t>
  </si>
  <si>
    <t>Tässä laskurissa laskentaa tehdään osa-alueittain eri välilehdillä, joihin</t>
  </si>
  <si>
    <t xml:space="preserve">on kirjattu näkyviin käytettyjen lukuarvojen lähde. Laskennan kokonaistulokset näkyvät "kokonaishiilijalanjälki-välilehdellä". </t>
  </si>
  <si>
    <t>Vihreissä soluissa olevat lukuarvot saadaan tilastoista tai tutkimuksista</t>
  </si>
  <si>
    <t>Sinisten solujen lukuarvot ovat tässä hankkeessa arvioituja arvoja</t>
  </si>
  <si>
    <t>Keltaisissa soluissa on valmiit laskentakaavat, lukuarvot päivittyvät automaattisesti</t>
  </si>
  <si>
    <t>Muista syöttää tiedot oikeissa yksiköissä!</t>
  </si>
  <si>
    <t>Laskurin on työstänyt Kaakkois-Suomen ammattikorkeakoulu.</t>
  </si>
  <si>
    <t xml:space="preserve">Tämä laskuri on tehty osana  Kohti vastuullista matkailua -hanketta, www.xamk.fi/vastuullinenmatkailu </t>
  </si>
  <si>
    <t>Arvoitu painotettu etäisyys matkailijoiden kotimaakuntaan perustuen</t>
  </si>
  <si>
    <t>Ulkomaisten päivämatkaajien osuus matkailijoista</t>
  </si>
  <si>
    <t>Arvioitu painotettu etäisyys matkailijoiden kotimaahan perustuen</t>
  </si>
  <si>
    <t>Lähde: Mökkibarometri 2016</t>
  </si>
  <si>
    <t>Lähde: Kalenoja ym. 2008</t>
  </si>
  <si>
    <t>Lähteet: Kalenoja ym. 2008,</t>
  </si>
  <si>
    <t>VTT, Lipasto</t>
  </si>
  <si>
    <t xml:space="preserve">Lähteet: Mökkibarometri 2016, </t>
  </si>
  <si>
    <t xml:space="preserve">Lähteet: Tilastokeskus, </t>
  </si>
  <si>
    <t xml:space="preserve">Lähteet: TAK 2016, </t>
  </si>
  <si>
    <t>VTT, Lipasto, laskettu keskiarvo</t>
  </si>
  <si>
    <t>Arvioitu painotettu etäisyys matkailijoiden lähtöalueeseen perustuen</t>
  </si>
  <si>
    <t>Arvioitu etäisyys lentokentältä maakuntaan</t>
  </si>
  <si>
    <t>Lähde: Kaupan Liitto 2017,</t>
  </si>
  <si>
    <t>Motiva Oy 2018</t>
  </si>
  <si>
    <t>Salo ym. 2017,</t>
  </si>
  <si>
    <t>Lähteet: TEM 2011,</t>
  </si>
  <si>
    <t>Lähteet: FCG 2015,</t>
  </si>
  <si>
    <t xml:space="preserve">Askola ym. 2017, </t>
  </si>
  <si>
    <t>Arvio, taustamateriaali:</t>
  </si>
  <si>
    <t>Merenkulkulaitos 2005</t>
  </si>
  <si>
    <r>
      <t>kg CO</t>
    </r>
    <r>
      <rPr>
        <b/>
        <vertAlign val="subscript"/>
        <sz val="16"/>
        <rFont val="Arial"/>
        <family val="2"/>
      </rPr>
      <t>2</t>
    </r>
    <r>
      <rPr>
        <b/>
        <sz val="16"/>
        <rFont val="Arial"/>
        <family val="2"/>
      </rPr>
      <t>ekv</t>
    </r>
  </si>
  <si>
    <t>Venäläisten matkustuksen hiilijalanjälki yhteensä</t>
  </si>
  <si>
    <t>Ruotsalaisten, saksalaisten ja virolaisten matkailijoiden matkustuksen hiilijalanjälki yhteensä</t>
  </si>
  <si>
    <t>Päivämatkaajien matkustuksen hiilijalanjälki yhteensä</t>
  </si>
  <si>
    <t>Lentomatkaajien maantiematkustuksen hiilijalanjälki yhteensä</t>
  </si>
  <si>
    <t>Matkailijoiden matkustuksen hiilijalanjälki  yhteensä</t>
  </si>
  <si>
    <t>kg CO₂e</t>
  </si>
  <si>
    <t>kg CO₂e/vapaa-ajan asukas</t>
  </si>
  <si>
    <t>kpl</t>
  </si>
  <si>
    <r>
      <t>kg CO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e</t>
    </r>
  </si>
  <si>
    <t>Etelä-Savon alueen kotimaisten matkailijoiden matkailun hiilijalanjälki</t>
  </si>
  <si>
    <t>Kotimaisten matkailijoiden majoitus</t>
  </si>
  <si>
    <t>Kotimaisten matkailijoiden asiointi</t>
  </si>
  <si>
    <t>Kotimaisten matkailijoiden aktiviteetit</t>
  </si>
  <si>
    <t>Kotimaisten matkailijoiden ravitsemispalvelut</t>
  </si>
  <si>
    <t>Etelä-Savon alueen ulkomaisten matkailijoiden matkailun hiilijalanjälki</t>
  </si>
  <si>
    <t>Ulkomaisten matkailijoiden majoitus</t>
  </si>
  <si>
    <t>Ulkomaisten matkailijoiden asiointi</t>
  </si>
  <si>
    <t>Ulkomaisten matkailijoiden aktiviteetit</t>
  </si>
  <si>
    <t>Ulkomaisten matkailijoiden ravitsemispalvelut</t>
  </si>
  <si>
    <t>Päästöt, kg/CO₂/€</t>
  </si>
  <si>
    <t>Kotimaiset matkailijat</t>
  </si>
  <si>
    <t>Ulkomaiset matkailijat</t>
  </si>
  <si>
    <r>
      <t>kt 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e</t>
    </r>
  </si>
  <si>
    <t>Matkailijoiden ja vapaa-ajan asutuksen hiilijalanjäljen osatekijät</t>
  </si>
  <si>
    <t>Nissinen &amp; Savolainen 2019</t>
  </si>
  <si>
    <t>HUOM! Nämä taulukot ja kuvaajat täyttyvät itsestään sitä mukaa, kun tietoja syötetään muihin välilehtiin</t>
  </si>
  <si>
    <r>
      <t>kg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e</t>
    </r>
  </si>
  <si>
    <t>HUOM! Tämä taulukko täyttyy itsestään sitä mukaa, kun tietoja syötetään muihin välilehtiin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</si>
</sst>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vertAlign val="subscript"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vertAlign val="subscript"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vertAlign val="subscript"/>
      <sz val="16"/>
      <name val="Arial"/>
      <family val="2"/>
    </font>
    <font>
      <b/>
      <i/>
      <sz val="12"/>
      <name val="Arial"/>
      <family val="2"/>
    </font>
    <font>
      <b/>
      <sz val="11"/>
      <color theme="1"/>
      <name val="Arial"/>
      <family val="2"/>
    </font>
    <font>
      <vertAlign val="subscript"/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96">
    <xf numFmtId="0" fontId="0" fillId="0" borderId="0" xfId="0"/>
    <xf numFmtId="0" fontId="3" fillId="0" borderId="0" xfId="0" applyFont="1"/>
    <xf numFmtId="0" fontId="4" fillId="0" borderId="1" xfId="0" applyFont="1" applyBorder="1"/>
    <xf numFmtId="0" fontId="0" fillId="0" borderId="0" xfId="0" applyFont="1"/>
    <xf numFmtId="0" fontId="7" fillId="0" borderId="0" xfId="0" applyFont="1"/>
    <xf numFmtId="0" fontId="6" fillId="2" borderId="2" xfId="0" applyFont="1" applyFill="1" applyBorder="1"/>
    <xf numFmtId="0" fontId="0" fillId="0" borderId="2" xfId="0" applyBorder="1"/>
    <xf numFmtId="0" fontId="8" fillId="0" borderId="2" xfId="0" applyFont="1" applyBorder="1"/>
    <xf numFmtId="0" fontId="4" fillId="3" borderId="2" xfId="0" applyFont="1" applyFill="1" applyBorder="1"/>
    <xf numFmtId="164" fontId="4" fillId="0" borderId="2" xfId="0" applyNumberFormat="1" applyFont="1" applyBorder="1"/>
    <xf numFmtId="0" fontId="4" fillId="0" borderId="2" xfId="0" applyFont="1" applyFill="1" applyBorder="1"/>
    <xf numFmtId="0" fontId="4" fillId="0" borderId="0" xfId="0" applyFont="1" applyBorder="1"/>
    <xf numFmtId="0" fontId="0" fillId="0" borderId="0" xfId="0" applyBorder="1"/>
    <xf numFmtId="0" fontId="10" fillId="0" borderId="0" xfId="0" applyFont="1" applyFill="1" applyBorder="1"/>
    <xf numFmtId="0" fontId="9" fillId="0" borderId="0" xfId="0" applyFont="1" applyFill="1"/>
    <xf numFmtId="0" fontId="9" fillId="0" borderId="0" xfId="0" applyFont="1" applyBorder="1"/>
    <xf numFmtId="0" fontId="12" fillId="0" borderId="2" xfId="0" applyFont="1" applyFill="1" applyBorder="1"/>
    <xf numFmtId="0" fontId="0" fillId="4" borderId="2" xfId="0" applyFill="1" applyBorder="1"/>
    <xf numFmtId="0" fontId="0" fillId="3" borderId="0" xfId="0" applyFill="1"/>
    <xf numFmtId="0" fontId="9" fillId="0" borderId="0" xfId="0" applyFont="1"/>
    <xf numFmtId="0" fontId="9" fillId="5" borderId="0" xfId="0" applyFont="1" applyFill="1" applyBorder="1"/>
    <xf numFmtId="0" fontId="0" fillId="5" borderId="0" xfId="0" applyFill="1"/>
    <xf numFmtId="2" fontId="0" fillId="5" borderId="0" xfId="0" applyNumberFormat="1" applyFill="1" applyBorder="1"/>
    <xf numFmtId="0" fontId="9" fillId="5" borderId="0" xfId="0" applyFont="1" applyFill="1"/>
    <xf numFmtId="3" fontId="0" fillId="4" borderId="2" xfId="0" applyNumberFormat="1" applyFill="1" applyBorder="1"/>
    <xf numFmtId="0" fontId="10" fillId="3" borderId="0" xfId="0" applyFont="1" applyFill="1" applyBorder="1"/>
    <xf numFmtId="3" fontId="0" fillId="3" borderId="2" xfId="0" applyNumberFormat="1" applyFill="1" applyBorder="1"/>
    <xf numFmtId="3" fontId="9" fillId="3" borderId="0" xfId="0" applyNumberFormat="1" applyFont="1" applyFill="1"/>
    <xf numFmtId="0" fontId="9" fillId="0" borderId="2" xfId="0" applyFont="1" applyFill="1" applyBorder="1"/>
    <xf numFmtId="3" fontId="0" fillId="4" borderId="2" xfId="0" applyNumberFormat="1" applyFont="1" applyFill="1" applyBorder="1"/>
    <xf numFmtId="0" fontId="0" fillId="4" borderId="2" xfId="0" applyFont="1" applyFill="1" applyBorder="1"/>
    <xf numFmtId="0" fontId="13" fillId="4" borderId="2" xfId="0" applyFont="1" applyFill="1" applyBorder="1" applyAlignment="1">
      <alignment horizontal="right"/>
    </xf>
    <xf numFmtId="165" fontId="13" fillId="4" borderId="2" xfId="0" applyNumberFormat="1" applyFont="1" applyFill="1" applyBorder="1"/>
    <xf numFmtId="164" fontId="13" fillId="4" borderId="2" xfId="0" applyNumberFormat="1" applyFont="1" applyFill="1" applyBorder="1"/>
    <xf numFmtId="3" fontId="13" fillId="4" borderId="2" xfId="0" applyNumberFormat="1" applyFont="1" applyFill="1" applyBorder="1" applyAlignment="1">
      <alignment horizontal="right"/>
    </xf>
    <xf numFmtId="3" fontId="6" fillId="2" borderId="2" xfId="0" applyNumberFormat="1" applyFont="1" applyFill="1" applyBorder="1"/>
    <xf numFmtId="3" fontId="0" fillId="0" borderId="2" xfId="0" applyNumberFormat="1" applyFont="1" applyBorder="1"/>
    <xf numFmtId="3" fontId="8" fillId="0" borderId="2" xfId="0" applyNumberFormat="1" applyFont="1" applyBorder="1"/>
    <xf numFmtId="3" fontId="4" fillId="3" borderId="2" xfId="0" applyNumberFormat="1" applyFont="1" applyFill="1" applyBorder="1"/>
    <xf numFmtId="3" fontId="0" fillId="0" borderId="0" xfId="0" applyNumberFormat="1"/>
    <xf numFmtId="0" fontId="9" fillId="0" borderId="0" xfId="0" applyFont="1" applyFill="1" applyBorder="1"/>
    <xf numFmtId="0" fontId="2" fillId="0" borderId="0" xfId="0" applyFont="1"/>
    <xf numFmtId="0" fontId="10" fillId="3" borderId="2" xfId="0" applyFont="1" applyFill="1" applyBorder="1"/>
    <xf numFmtId="0" fontId="0" fillId="3" borderId="2" xfId="0" applyFill="1" applyBorder="1"/>
    <xf numFmtId="0" fontId="1" fillId="0" borderId="0" xfId="0" applyFont="1"/>
    <xf numFmtId="0" fontId="15" fillId="0" borderId="0" xfId="0" applyFont="1" applyFill="1" applyBorder="1"/>
    <xf numFmtId="0" fontId="1" fillId="0" borderId="0" xfId="0" applyFont="1" applyFill="1"/>
    <xf numFmtId="2" fontId="1" fillId="0" borderId="0" xfId="0" applyNumberFormat="1" applyFont="1" applyFill="1" applyBorder="1"/>
    <xf numFmtId="0" fontId="15" fillId="0" borderId="0" xfId="0" applyFont="1" applyFill="1"/>
    <xf numFmtId="3" fontId="9" fillId="4" borderId="0" xfId="0" applyNumberFormat="1" applyFont="1" applyFill="1" applyBorder="1"/>
    <xf numFmtId="3" fontId="13" fillId="3" borderId="2" xfId="0" applyNumberFormat="1" applyFont="1" applyFill="1" applyBorder="1" applyAlignment="1">
      <alignment horizontal="right"/>
    </xf>
    <xf numFmtId="3" fontId="13" fillId="4" borderId="2" xfId="0" applyNumberFormat="1" applyFont="1" applyFill="1" applyBorder="1"/>
    <xf numFmtId="3" fontId="0" fillId="3" borderId="2" xfId="0" applyNumberFormat="1" applyFont="1" applyFill="1" applyBorder="1"/>
    <xf numFmtId="0" fontId="0" fillId="3" borderId="2" xfId="0" applyFont="1" applyFill="1" applyBorder="1"/>
    <xf numFmtId="3" fontId="16" fillId="4" borderId="2" xfId="0" applyNumberFormat="1" applyFont="1" applyFill="1" applyBorder="1"/>
    <xf numFmtId="3" fontId="16" fillId="3" borderId="2" xfId="0" applyNumberFormat="1" applyFont="1" applyFill="1" applyBorder="1"/>
    <xf numFmtId="0" fontId="16" fillId="3" borderId="2" xfId="0" applyFont="1" applyFill="1" applyBorder="1"/>
    <xf numFmtId="3" fontId="0" fillId="3" borderId="3" xfId="0" applyNumberFormat="1" applyFill="1" applyBorder="1"/>
    <xf numFmtId="3" fontId="9" fillId="3" borderId="2" xfId="0" applyNumberFormat="1" applyFont="1" applyFill="1" applyBorder="1"/>
    <xf numFmtId="0" fontId="0" fillId="0" borderId="0" xfId="0" applyFill="1"/>
    <xf numFmtId="2" fontId="0" fillId="0" borderId="0" xfId="0" applyNumberFormat="1" applyFill="1" applyBorder="1"/>
    <xf numFmtId="0" fontId="9" fillId="0" borderId="0" xfId="0" applyFont="1" applyFill="1" applyAlignment="1">
      <alignment horizontal="right"/>
    </xf>
    <xf numFmtId="0" fontId="9" fillId="0" borderId="0" xfId="0" applyFont="1" applyBorder="1" applyAlignment="1">
      <alignment horizontal="right"/>
    </xf>
    <xf numFmtId="0" fontId="17" fillId="0" borderId="2" xfId="0" applyFont="1" applyBorder="1"/>
    <xf numFmtId="0" fontId="13" fillId="3" borderId="2" xfId="0" applyFont="1" applyFill="1" applyBorder="1" applyAlignment="1">
      <alignment horizontal="right"/>
    </xf>
    <xf numFmtId="3" fontId="9" fillId="3" borderId="2" xfId="0" applyNumberFormat="1" applyFont="1" applyFill="1" applyBorder="1" applyAlignment="1">
      <alignment horizontal="right"/>
    </xf>
    <xf numFmtId="0" fontId="18" fillId="0" borderId="2" xfId="0" applyFont="1" applyBorder="1"/>
    <xf numFmtId="0" fontId="16" fillId="4" borderId="2" xfId="0" applyFont="1" applyFill="1" applyBorder="1"/>
    <xf numFmtId="3" fontId="16" fillId="4" borderId="2" xfId="0" applyNumberFormat="1" applyFont="1" applyFill="1" applyBorder="1" applyAlignment="1">
      <alignment horizontal="right"/>
    </xf>
    <xf numFmtId="164" fontId="16" fillId="4" borderId="2" xfId="0" applyNumberFormat="1" applyFont="1" applyFill="1" applyBorder="1"/>
    <xf numFmtId="0" fontId="16" fillId="3" borderId="0" xfId="0" applyFont="1" applyFill="1"/>
    <xf numFmtId="0" fontId="0" fillId="0" borderId="2" xfId="0" applyFont="1" applyBorder="1"/>
    <xf numFmtId="0" fontId="13" fillId="0" borderId="2" xfId="0" applyFont="1" applyFill="1" applyBorder="1"/>
    <xf numFmtId="9" fontId="0" fillId="0" borderId="0" xfId="0" applyNumberFormat="1"/>
    <xf numFmtId="3" fontId="16" fillId="0" borderId="0" xfId="0" applyNumberFormat="1" applyFont="1" applyFill="1" applyBorder="1"/>
    <xf numFmtId="9" fontId="0" fillId="3" borderId="2" xfId="0" applyNumberFormat="1" applyFill="1" applyBorder="1"/>
    <xf numFmtId="0" fontId="0" fillId="0" borderId="0" xfId="0" applyFill="1" applyBorder="1"/>
    <xf numFmtId="3" fontId="16" fillId="0" borderId="0" xfId="0" applyNumberFormat="1" applyFont="1" applyFill="1" applyBorder="1" applyAlignment="1">
      <alignment horizontal="right"/>
    </xf>
    <xf numFmtId="164" fontId="16" fillId="0" borderId="0" xfId="0" applyNumberFormat="1" applyFont="1" applyFill="1" applyBorder="1"/>
    <xf numFmtId="3" fontId="2" fillId="3" borderId="0" xfId="0" applyNumberFormat="1" applyFont="1" applyFill="1"/>
    <xf numFmtId="3" fontId="13" fillId="3" borderId="2" xfId="0" applyNumberFormat="1" applyFont="1" applyFill="1" applyBorder="1"/>
    <xf numFmtId="9" fontId="0" fillId="4" borderId="2" xfId="0" applyNumberFormat="1" applyFill="1" applyBorder="1"/>
    <xf numFmtId="0" fontId="2" fillId="0" borderId="2" xfId="0" applyFont="1" applyBorder="1"/>
    <xf numFmtId="0" fontId="19" fillId="0" borderId="0" xfId="1" applyFill="1"/>
    <xf numFmtId="0" fontId="4" fillId="3" borderId="2" xfId="0" applyFont="1" applyFill="1" applyBorder="1" applyAlignment="1">
      <alignment horizontal="left"/>
    </xf>
    <xf numFmtId="1" fontId="0" fillId="0" borderId="0" xfId="0" applyNumberFormat="1"/>
    <xf numFmtId="0" fontId="19" fillId="0" borderId="0" xfId="1"/>
    <xf numFmtId="3" fontId="2" fillId="3" borderId="2" xfId="0" applyNumberFormat="1" applyFont="1" applyFill="1" applyBorder="1"/>
    <xf numFmtId="0" fontId="20" fillId="0" borderId="0" xfId="0" applyFont="1"/>
    <xf numFmtId="9" fontId="0" fillId="3" borderId="2" xfId="0" applyNumberFormat="1" applyFont="1" applyFill="1" applyBorder="1"/>
    <xf numFmtId="0" fontId="21" fillId="0" borderId="0" xfId="0" applyFont="1" applyFill="1"/>
    <xf numFmtId="0" fontId="22" fillId="0" borderId="0" xfId="0" applyFont="1" applyFill="1"/>
    <xf numFmtId="0" fontId="24" fillId="0" borderId="2" xfId="0" applyFont="1" applyBorder="1"/>
    <xf numFmtId="0" fontId="24" fillId="3" borderId="2" xfId="0" applyFont="1" applyFill="1" applyBorder="1"/>
    <xf numFmtId="0" fontId="0" fillId="6" borderId="2" xfId="0" applyFont="1" applyFill="1" applyBorder="1"/>
    <xf numFmtId="3" fontId="0" fillId="6" borderId="2" xfId="0" applyNumberFormat="1" applyFont="1" applyFill="1" applyBorder="1"/>
    <xf numFmtId="9" fontId="0" fillId="4" borderId="2" xfId="0" applyNumberFormat="1" applyFont="1" applyFill="1" applyBorder="1"/>
    <xf numFmtId="3" fontId="0" fillId="3" borderId="2" xfId="0" applyNumberFormat="1" applyFont="1" applyFill="1" applyBorder="1" applyAlignment="1">
      <alignment horizontal="right"/>
    </xf>
    <xf numFmtId="3" fontId="0" fillId="4" borderId="2" xfId="0" applyNumberFormat="1" applyFill="1" applyBorder="1" applyAlignment="1">
      <alignment horizontal="right"/>
    </xf>
    <xf numFmtId="3" fontId="0" fillId="3" borderId="2" xfId="0" applyNumberFormat="1" applyFill="1" applyBorder="1" applyAlignment="1">
      <alignment horizontal="right"/>
    </xf>
    <xf numFmtId="1" fontId="0" fillId="4" borderId="2" xfId="0" applyNumberFormat="1" applyFont="1" applyFill="1" applyBorder="1"/>
    <xf numFmtId="0" fontId="2" fillId="0" borderId="0" xfId="0" applyFont="1" applyBorder="1"/>
    <xf numFmtId="3" fontId="0" fillId="0" borderId="0" xfId="0" applyNumberFormat="1" applyBorder="1"/>
    <xf numFmtId="0" fontId="0" fillId="6" borderId="2" xfId="0" applyFill="1" applyBorder="1"/>
    <xf numFmtId="0" fontId="2" fillId="5" borderId="0" xfId="0" applyFont="1" applyFill="1"/>
    <xf numFmtId="3" fontId="0" fillId="3" borderId="4" xfId="0" applyNumberFormat="1" applyFont="1" applyFill="1" applyBorder="1"/>
    <xf numFmtId="0" fontId="0" fillId="0" borderId="0" xfId="0" applyFont="1" applyBorder="1"/>
    <xf numFmtId="3" fontId="0" fillId="0" borderId="0" xfId="0" applyNumberFormat="1" applyFont="1" applyBorder="1"/>
    <xf numFmtId="0" fontId="24" fillId="0" borderId="4" xfId="0" applyFont="1" applyBorder="1"/>
    <xf numFmtId="9" fontId="0" fillId="4" borderId="4" xfId="0" applyNumberFormat="1" applyFont="1" applyFill="1" applyBorder="1"/>
    <xf numFmtId="0" fontId="0" fillId="4" borderId="4" xfId="0" applyFont="1" applyFill="1" applyBorder="1"/>
    <xf numFmtId="0" fontId="2" fillId="3" borderId="5" xfId="0" applyFont="1" applyFill="1" applyBorder="1"/>
    <xf numFmtId="3" fontId="0" fillId="6" borderId="2" xfId="0" applyNumberFormat="1" applyFill="1" applyBorder="1"/>
    <xf numFmtId="0" fontId="22" fillId="0" borderId="2" xfId="0" applyFont="1" applyBorder="1"/>
    <xf numFmtId="0" fontId="9" fillId="0" borderId="2" xfId="0" applyFont="1" applyBorder="1"/>
    <xf numFmtId="3" fontId="0" fillId="3" borderId="2" xfId="0" applyNumberFormat="1" applyFill="1" applyBorder="1" applyAlignment="1"/>
    <xf numFmtId="0" fontId="2" fillId="0" borderId="0" xfId="0" applyFont="1" applyFill="1"/>
    <xf numFmtId="0" fontId="2" fillId="0" borderId="2" xfId="0" applyFont="1" applyFill="1" applyBorder="1"/>
    <xf numFmtId="0" fontId="0" fillId="4" borderId="2" xfId="0" applyFill="1" applyBorder="1" applyAlignment="1">
      <alignment horizontal="right"/>
    </xf>
    <xf numFmtId="1" fontId="0" fillId="3" borderId="2" xfId="0" applyNumberFormat="1" applyFill="1" applyBorder="1"/>
    <xf numFmtId="0" fontId="22" fillId="5" borderId="0" xfId="0" applyFont="1" applyFill="1"/>
    <xf numFmtId="0" fontId="0" fillId="0" borderId="2" xfId="0" applyFont="1" applyFill="1" applyBorder="1"/>
    <xf numFmtId="3" fontId="0" fillId="0" borderId="0" xfId="0" applyNumberFormat="1" applyFill="1"/>
    <xf numFmtId="0" fontId="0" fillId="0" borderId="2" xfId="0" applyFill="1" applyBorder="1"/>
    <xf numFmtId="3" fontId="0" fillId="0" borderId="0" xfId="0" applyNumberFormat="1" applyFill="1" applyBorder="1"/>
    <xf numFmtId="9" fontId="0" fillId="0" borderId="0" xfId="0" applyNumberFormat="1" applyFill="1"/>
    <xf numFmtId="0" fontId="0" fillId="0" borderId="5" xfId="0" applyFont="1" applyFill="1" applyBorder="1"/>
    <xf numFmtId="0" fontId="2" fillId="0" borderId="2" xfId="0" applyFont="1" applyBorder="1" applyAlignment="1">
      <alignment horizontal="right"/>
    </xf>
    <xf numFmtId="0" fontId="2" fillId="0" borderId="5" xfId="0" applyFont="1" applyFill="1" applyBorder="1"/>
    <xf numFmtId="0" fontId="26" fillId="0" borderId="0" xfId="0" applyFont="1"/>
    <xf numFmtId="0" fontId="27" fillId="0" borderId="0" xfId="0" applyFont="1"/>
    <xf numFmtId="0" fontId="28" fillId="0" borderId="1" xfId="0" applyFont="1" applyBorder="1"/>
    <xf numFmtId="0" fontId="2" fillId="0" borderId="7" xfId="0" applyFont="1" applyFill="1" applyBorder="1"/>
    <xf numFmtId="3" fontId="4" fillId="0" borderId="0" xfId="0" applyNumberFormat="1" applyFont="1" applyBorder="1"/>
    <xf numFmtId="3" fontId="9" fillId="4" borderId="2" xfId="0" applyNumberFormat="1" applyFont="1" applyFill="1" applyBorder="1"/>
    <xf numFmtId="0" fontId="19" fillId="0" borderId="0" xfId="1" applyAlignment="1" applyProtection="1"/>
    <xf numFmtId="0" fontId="0" fillId="4" borderId="0" xfId="0" applyFill="1"/>
    <xf numFmtId="0" fontId="29" fillId="0" borderId="0" xfId="0" applyFont="1"/>
    <xf numFmtId="0" fontId="0" fillId="6" borderId="0" xfId="0" applyFill="1"/>
    <xf numFmtId="9" fontId="0" fillId="4" borderId="2" xfId="0" applyNumberFormat="1" applyFill="1" applyBorder="1" applyAlignment="1">
      <alignment horizontal="right"/>
    </xf>
    <xf numFmtId="0" fontId="19" fillId="0" borderId="0" xfId="1" applyFill="1" applyBorder="1" applyAlignment="1">
      <alignment horizontal="right"/>
    </xf>
    <xf numFmtId="0" fontId="13" fillId="4" borderId="2" xfId="0" applyFont="1" applyFill="1" applyBorder="1"/>
    <xf numFmtId="0" fontId="22" fillId="0" borderId="5" xfId="0" applyFont="1" applyBorder="1"/>
    <xf numFmtId="0" fontId="19" fillId="0" borderId="0" xfId="1" applyFill="1" applyBorder="1" applyAlignment="1">
      <alignment horizontal="left"/>
    </xf>
    <xf numFmtId="0" fontId="19" fillId="0" borderId="0" xfId="1" applyFill="1" applyBorder="1"/>
    <xf numFmtId="3" fontId="0" fillId="0" borderId="2" xfId="0" applyNumberFormat="1" applyFill="1" applyBorder="1"/>
    <xf numFmtId="0" fontId="30" fillId="3" borderId="5" xfId="0" applyFont="1" applyFill="1" applyBorder="1"/>
    <xf numFmtId="0" fontId="31" fillId="3" borderId="6" xfId="0" applyFont="1" applyFill="1" applyBorder="1"/>
    <xf numFmtId="3" fontId="31" fillId="3" borderId="3" xfId="0" applyNumberFormat="1" applyFont="1" applyFill="1" applyBorder="1"/>
    <xf numFmtId="0" fontId="32" fillId="3" borderId="2" xfId="0" applyFont="1" applyFill="1" applyBorder="1"/>
    <xf numFmtId="0" fontId="31" fillId="3" borderId="2" xfId="0" applyFont="1" applyFill="1" applyBorder="1"/>
    <xf numFmtId="3" fontId="31" fillId="3" borderId="2" xfId="0" applyNumberFormat="1" applyFont="1" applyFill="1" applyBorder="1"/>
    <xf numFmtId="0" fontId="33" fillId="3" borderId="5" xfId="0" applyFont="1" applyFill="1" applyBorder="1"/>
    <xf numFmtId="9" fontId="31" fillId="3" borderId="6" xfId="0" applyNumberFormat="1" applyFont="1" applyFill="1" applyBorder="1"/>
    <xf numFmtId="3" fontId="31" fillId="3" borderId="6" xfId="0" applyNumberFormat="1" applyFont="1" applyFill="1" applyBorder="1"/>
    <xf numFmtId="0" fontId="34" fillId="3" borderId="5" xfId="0" applyFont="1" applyFill="1" applyBorder="1"/>
    <xf numFmtId="9" fontId="32" fillId="3" borderId="6" xfId="0" applyNumberFormat="1" applyFont="1" applyFill="1" applyBorder="1"/>
    <xf numFmtId="0" fontId="32" fillId="3" borderId="6" xfId="0" applyFont="1" applyFill="1" applyBorder="1"/>
    <xf numFmtId="0" fontId="32" fillId="3" borderId="0" xfId="0" applyFont="1" applyFill="1"/>
    <xf numFmtId="0" fontId="35" fillId="3" borderId="0" xfId="0" applyFont="1" applyFill="1"/>
    <xf numFmtId="0" fontId="27" fillId="3" borderId="0" xfId="0" applyFont="1" applyFill="1"/>
    <xf numFmtId="3" fontId="26" fillId="3" borderId="0" xfId="0" applyNumberFormat="1" applyFont="1" applyFill="1"/>
    <xf numFmtId="0" fontId="28" fillId="0" borderId="0" xfId="0" applyFont="1"/>
    <xf numFmtId="1" fontId="32" fillId="3" borderId="6" xfId="0" applyNumberFormat="1" applyFont="1" applyFill="1" applyBorder="1"/>
    <xf numFmtId="0" fontId="37" fillId="3" borderId="0" xfId="0" applyFont="1" applyFill="1" applyBorder="1"/>
    <xf numFmtId="3" fontId="4" fillId="3" borderId="0" xfId="0" applyNumberFormat="1" applyFont="1" applyFill="1"/>
    <xf numFmtId="165" fontId="0" fillId="4" borderId="2" xfId="0" applyNumberFormat="1" applyFont="1" applyFill="1" applyBorder="1"/>
    <xf numFmtId="0" fontId="38" fillId="0" borderId="2" xfId="0" applyFont="1" applyBorder="1"/>
    <xf numFmtId="0" fontId="7" fillId="0" borderId="2" xfId="0" applyFont="1" applyBorder="1"/>
    <xf numFmtId="3" fontId="7" fillId="3" borderId="2" xfId="0" applyNumberFormat="1" applyFont="1" applyFill="1" applyBorder="1"/>
    <xf numFmtId="3" fontId="7" fillId="4" borderId="2" xfId="0" applyNumberFormat="1" applyFont="1" applyFill="1" applyBorder="1"/>
    <xf numFmtId="0" fontId="6" fillId="0" borderId="2" xfId="0" applyFont="1" applyBorder="1"/>
    <xf numFmtId="3" fontId="6" fillId="0" borderId="2" xfId="0" applyNumberFormat="1" applyFont="1" applyBorder="1"/>
    <xf numFmtId="0" fontId="16" fillId="0" borderId="0" xfId="0" applyFont="1"/>
    <xf numFmtId="0" fontId="16" fillId="0" borderId="0" xfId="0" applyFont="1" applyFill="1" applyBorder="1"/>
    <xf numFmtId="3" fontId="40" fillId="3" borderId="0" xfId="0" applyNumberFormat="1" applyFont="1" applyFill="1"/>
    <xf numFmtId="3" fontId="40" fillId="3" borderId="0" xfId="0" applyNumberFormat="1" applyFont="1" applyFill="1" applyBorder="1"/>
    <xf numFmtId="0" fontId="40" fillId="0" borderId="0" xfId="0" applyFont="1"/>
    <xf numFmtId="0" fontId="40" fillId="0" borderId="2" xfId="0" applyFont="1" applyBorder="1"/>
    <xf numFmtId="0" fontId="7" fillId="3" borderId="0" xfId="0" applyFont="1" applyFill="1"/>
    <xf numFmtId="3" fontId="40" fillId="3" borderId="2" xfId="0" applyNumberFormat="1" applyFont="1" applyFill="1" applyBorder="1"/>
    <xf numFmtId="4" fontId="16" fillId="4" borderId="2" xfId="0" applyNumberFormat="1" applyFont="1" applyFill="1" applyBorder="1"/>
    <xf numFmtId="0" fontId="41" fillId="0" borderId="0" xfId="0" applyFont="1"/>
    <xf numFmtId="0" fontId="12" fillId="0" borderId="2" xfId="0" applyFont="1" applyBorder="1"/>
    <xf numFmtId="3" fontId="12" fillId="0" borderId="2" xfId="0" applyNumberFormat="1" applyFont="1" applyBorder="1"/>
    <xf numFmtId="0" fontId="13" fillId="2" borderId="2" xfId="0" applyFont="1" applyFill="1" applyBorder="1"/>
    <xf numFmtId="3" fontId="18" fillId="0" borderId="2" xfId="0" applyNumberFormat="1" applyFont="1" applyBorder="1"/>
    <xf numFmtId="0" fontId="38" fillId="0" borderId="0" xfId="0" applyFont="1" applyBorder="1"/>
    <xf numFmtId="0" fontId="7" fillId="0" borderId="0" xfId="0" applyFont="1" applyBorder="1"/>
    <xf numFmtId="3" fontId="7" fillId="0" borderId="0" xfId="0" applyNumberFormat="1" applyFont="1" applyBorder="1"/>
    <xf numFmtId="3" fontId="38" fillId="0" borderId="0" xfId="0" applyNumberFormat="1" applyFont="1" applyBorder="1"/>
    <xf numFmtId="0" fontId="0" fillId="0" borderId="2" xfId="0" applyBorder="1" applyAlignment="1"/>
    <xf numFmtId="0" fontId="31" fillId="3" borderId="2" xfId="0" applyFont="1" applyFill="1" applyBorder="1" applyAlignment="1"/>
    <xf numFmtId="0" fontId="32" fillId="0" borderId="2" xfId="0" applyFont="1" applyBorder="1" applyAlignment="1"/>
    <xf numFmtId="0" fontId="2" fillId="0" borderId="5" xfId="0" applyFont="1" applyBorder="1" applyAlignment="1"/>
    <xf numFmtId="0" fontId="0" fillId="0" borderId="3" xfId="0" applyBorder="1" applyAlignmen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299A-4421-B018-E4B5BCEFEBA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299A-4421-B018-E4B5BCEFEBA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299A-4421-B018-E4B5BCEFEBA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299A-4421-B018-E4B5BCEFEBA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299A-4421-B018-E4B5BCEFEBA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299A-4421-B018-E4B5BCEFEBA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299A-4421-B018-E4B5BCEFEBA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299A-4421-B018-E4B5BCEFEBA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299A-4421-B018-E4B5BCEFEBA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AF7F-40B1-9B0E-2585CABFE1C1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1F2E9D7-DB18-40AE-A475-226294A311FA}" type="CATEGORYNAME">
                      <a:rPr lang="en-US"/>
                      <a:pPr>
                        <a:defRPr/>
                      </a:pPr>
                      <a:t>[LUOKAN NIMI]</a:t>
                    </a:fld>
                    <a:r>
                      <a:rPr lang="en-US"/>
                      <a:t> kohteeseen</a:t>
                    </a:r>
                    <a:r>
                      <a:rPr lang="en-US" baseline="0"/>
                      <a:t>
</a:t>
                    </a:r>
                    <a:fld id="{405A9103-3110-4BEF-A88D-235EF631E138}" type="PERCENTAGE">
                      <a:rPr lang="en-US" baseline="0"/>
                      <a:pPr>
                        <a:defRPr/>
                      </a:pPr>
                      <a:t>[PROSENTTI]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99A-4421-B018-E4B5BCEFEBA4}"/>
                </c:ext>
              </c:extLst>
            </c:dLbl>
            <c:dLbl>
              <c:idx val="1"/>
              <c:layout>
                <c:manualLayout>
                  <c:x val="2.8933092224231464E-2"/>
                  <c:y val="-3.21638450164489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9A-4421-B018-E4B5BCEFEBA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99A-4421-B018-E4B5BCEFEBA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299A-4421-B018-E4B5BCEFEBA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99A-4421-B018-E4B5BCEFEBA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299A-4421-B018-E4B5BCEFEBA4}"/>
                </c:ext>
              </c:extLst>
            </c:dLbl>
            <c:dLbl>
              <c:idx val="6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E704091-B57A-431B-B96B-BA0F1B2E98F6}" type="CATEGORYNAME">
                      <a:rPr lang="en-US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t>
</a:t>
                    </a:r>
                    <a:fld id="{166ED5A3-E0EB-4BDB-A4EA-33AFC8BB7C3E}" type="PERCENTAGE">
                      <a:rPr lang="en-US" baseline="0">
                        <a:solidFill>
                          <a:schemeClr val="accent5">
                            <a:lumMod val="75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[PROSENTTI]</a:t>
                    </a:fld>
                    <a:endParaRPr lang="en-US" baseline="0">
                      <a:solidFill>
                        <a:schemeClr val="accent5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99A-4421-B018-E4B5BCEFEBA4}"/>
                </c:ext>
              </c:extLst>
            </c:dLbl>
            <c:dLbl>
              <c:idx val="7"/>
              <c:layout>
                <c:manualLayout>
                  <c:x val="-3.5103966434575425E-2"/>
                  <c:y val="-1.75438100177597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F46C6B3-0499-4332-B354-1FC2CFCD6A8A}" type="CATEGORYNAME">
                      <a:rPr lang="en-US">
                        <a:solidFill>
                          <a:schemeClr val="accent2">
                            <a:lumMod val="75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chemeClr val="accent2">
                            <a:lumMod val="75000"/>
                          </a:schemeClr>
                        </a:solidFill>
                      </a:rPr>
                      <a:t>
</a:t>
                    </a:r>
                    <a:fld id="{5EF55676-FE9C-4786-8A17-A734EC2BE3A1}" type="PERCENTAGE">
                      <a:rPr lang="en-US" baseline="0">
                        <a:solidFill>
                          <a:schemeClr val="accent2">
                            <a:lumMod val="75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[PROSENTTI]</a:t>
                    </a:fld>
                    <a:endParaRPr lang="en-US" baseline="0">
                      <a:solidFill>
                        <a:schemeClr val="accent2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94394313849453"/>
                      <c:h val="0.187207717456370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299A-4421-B018-E4B5BCEFEBA4}"/>
                </c:ext>
              </c:extLst>
            </c:dLbl>
            <c:dLbl>
              <c:idx val="8"/>
              <c:layout>
                <c:manualLayout>
                  <c:x val="4.0966524754025999E-2"/>
                  <c:y val="-4.04103079929380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9AC6041-0D42-4355-BC15-188DEA2D0BC4}" type="CATEGORYNAME">
                      <a:rPr lang="en-US">
                        <a:solidFill>
                          <a:schemeClr val="bg2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chemeClr val="bg2">
                            <a:lumMod val="50000"/>
                          </a:schemeClr>
                        </a:solidFill>
                      </a:rPr>
                      <a:t>
</a:t>
                    </a:r>
                    <a:fld id="{6BE35267-7E98-4D16-9026-D56356F0C79E}" type="PERCENTAGE">
                      <a:rPr lang="en-US" baseline="0">
                        <a:solidFill>
                          <a:schemeClr val="bg2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[PROSENTTI]</a:t>
                    </a:fld>
                    <a:endParaRPr lang="en-US" baseline="0">
                      <a:solidFill>
                        <a:schemeClr val="bg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299A-4421-B018-E4B5BCEFEBA4}"/>
                </c:ext>
              </c:extLst>
            </c:dLbl>
            <c:dLbl>
              <c:idx val="9"/>
              <c:layout>
                <c:manualLayout>
                  <c:x val="0.17363604865847465"/>
                  <c:y val="-1.64933125874235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8FDEFED-E3BB-44D8-A3FE-5B62DDA7B11D}" type="CATEGORYNAME">
                      <a:rPr lang="en-US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t>
</a:t>
                    </a:r>
                    <a:fld id="{E6E58A4E-2212-42EF-A826-C7A8DDB467F9}" type="PERCENTAGE">
                      <a:rPr lang="en-US" baseline="0">
                        <a:solidFill>
                          <a:schemeClr val="accent4">
                            <a:lumMod val="75000"/>
                          </a:schemeClr>
                        </a:solidFill>
                      </a:rPr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t>[PROSENTTI]</a:t>
                    </a:fld>
                    <a:endParaRPr lang="en-US" baseline="0">
                      <a:solidFill>
                        <a:schemeClr val="accent4">
                          <a:lumMod val="7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18481905090326"/>
                      <c:h val="0.187207717456370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F7F-40B1-9B0E-2585CABFE1C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Kokonaishiilijalanjälki!$A$6:$A$17</c15:sqref>
                  </c15:fullRef>
                </c:ext>
              </c:extLst>
              <c:f>(Kokonaishiilijalanjälki!$A$6:$A$11,Kokonaishiilijalanjälki!$A$14:$A$17)</c:f>
              <c:strCache>
                <c:ptCount val="10"/>
                <c:pt idx="0">
                  <c:v>Matkailijoiden matkustus</c:v>
                </c:pt>
                <c:pt idx="1">
                  <c:v>Matkailijoiden majoitus</c:v>
                </c:pt>
                <c:pt idx="2">
                  <c:v>Matkailijoiden asiointi</c:v>
                </c:pt>
                <c:pt idx="3">
                  <c:v>Matkailijoiden aktiviteetit</c:v>
                </c:pt>
                <c:pt idx="4">
                  <c:v>Matkailijoiden ravitsemispalvelut</c:v>
                </c:pt>
                <c:pt idx="5">
                  <c:v>Vapaa-ajan asukkaiden matkustus</c:v>
                </c:pt>
                <c:pt idx="6">
                  <c:v>Vapaa-ajan asunto</c:v>
                </c:pt>
                <c:pt idx="7">
                  <c:v>Vapaa-ajan asukkaiden päivittäinen asiointi</c:v>
                </c:pt>
                <c:pt idx="8">
                  <c:v>Vapaa-ajan asukkaiden aktiviteetit</c:v>
                </c:pt>
                <c:pt idx="9">
                  <c:v>Vapaa-ajan asukkaiden ravitsemispalvelut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Kokonaishiilijalanjälki!$B$6:$B$17</c15:sqref>
                  </c15:fullRef>
                </c:ext>
              </c:extLst>
              <c:f>(Kokonaishiilijalanjälki!$B$6:$B$11,Kokonaishiilijalanjälki!$B$14:$B$17)</c:f>
              <c:numCache>
                <c:formatCode>#,##0</c:formatCode>
                <c:ptCount val="10"/>
                <c:pt idx="0">
                  <c:v>89597610.396266684</c:v>
                </c:pt>
                <c:pt idx="1">
                  <c:v>11200000</c:v>
                </c:pt>
                <c:pt idx="2">
                  <c:v>21100000</c:v>
                </c:pt>
                <c:pt idx="3">
                  <c:v>30500000</c:v>
                </c:pt>
                <c:pt idx="4">
                  <c:v>21000000</c:v>
                </c:pt>
                <c:pt idx="5">
                  <c:v>29521228.277267996</c:v>
                </c:pt>
                <c:pt idx="6">
                  <c:v>44636007.487999998</c:v>
                </c:pt>
                <c:pt idx="7">
                  <c:v>6500000</c:v>
                </c:pt>
                <c:pt idx="8">
                  <c:v>865145.6</c:v>
                </c:pt>
                <c:pt idx="9">
                  <c:v>2340000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Kokonaishiilijalanjälki!$B$12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88900" sx="102000" sy="102000" algn="ctr" rotWithShape="0">
                        <a:prstClr val="black">
                          <a:alpha val="10000"/>
                        </a:prstClr>
                      </a:outerShdw>
                    </a:effectLst>
                    <a:scene3d>
                      <a:camera prst="orthographicFront"/>
                      <a:lightRig rig="threePt" dir="t"/>
                    </a:scene3d>
                    <a:sp3d>
                      <a:bevelT w="127000" h="127000"/>
                      <a:bevelB w="127000" h="127000"/>
                    </a:sp3d>
                  </c15:spPr>
                  <c15:bubble3D val="0"/>
                  <c15:dLbl>
                    <c:idx val="5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1" i="0" u="none" strike="noStrike" kern="1200" spc="0" baseline="0">
                            <a:solidFill>
                              <a:schemeClr val="accent1">
                                <a:lumMod val="60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i-FI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15-6301-4DEA-B243-BE026EF0C45B}"/>
                      </c:ext>
                    </c:extLst>
                  </c15:dLbl>
                </c15:categoryFilterException>
                <c15:categoryFilterException>
                  <c15:sqref>Kokonaishiilijalanjälki!$B$13</c15:sqref>
                  <c15:spPr xmlns:c15="http://schemas.microsoft.com/office/drawing/2012/chart">
                    <a:solidFill>
                      <a:schemeClr val="accent2">
                        <a:lumMod val="60000"/>
                      </a:schemeClr>
                    </a:solidFill>
                    <a:ln>
                      <a:noFill/>
                    </a:ln>
                    <a:effectLst>
                      <a:outerShdw blurRad="88900" sx="102000" sy="102000" algn="ctr" rotWithShape="0">
                        <a:prstClr val="black">
                          <a:alpha val="10000"/>
                        </a:prstClr>
                      </a:outerShdw>
                    </a:effectLst>
                    <a:scene3d>
                      <a:camera prst="orthographicFront"/>
                      <a:lightRig rig="threePt" dir="t"/>
                    </a:scene3d>
                    <a:sp3d>
                      <a:bevelT w="127000" h="127000"/>
                      <a:bevelB w="127000" h="127000"/>
                    </a:sp3d>
                  </c15:spPr>
                  <c15:bubble3D val="0"/>
                  <c15:dLbl>
                    <c:idx val="5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1" i="0" u="none" strike="noStrike" kern="1200" spc="0" baseline="0">
                            <a:solidFill>
                              <a:schemeClr val="accent2">
                                <a:lumMod val="60000"/>
                              </a:schemeClr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fi-FI"/>
                      </a:p>
                    </c:txPr>
                    <c:dLblPos val="outEnd"/>
                    <c:showLegendKey val="0"/>
                    <c:showVal val="0"/>
                    <c:showCatName val="1"/>
                    <c:showSerName val="0"/>
                    <c:showPercent val="1"/>
                    <c:showBubbleSize val="0"/>
                    <c:extLst>
                      <c:ext xmlns:c16="http://schemas.microsoft.com/office/drawing/2014/chart" uri="{C3380CC4-5D6E-409C-BE32-E72D297353CC}">
                        <c16:uniqueId val="{00000017-6301-4DEA-B243-BE026EF0C45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299A-4421-B018-E4B5BCEFEBA4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0E37-46D0-BB9F-5306DE6FD4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0E37-46D0-BB9F-5306DE6FD48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2-0E37-46D0-BB9F-5306DE6FD48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0E37-46D0-BB9F-5306DE6FD48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0E37-46D0-BB9F-5306DE6FD48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0E37-46D0-BB9F-5306DE6FD48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E37-46D0-BB9F-5306DE6FD48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0E37-46D0-BB9F-5306DE6FD48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0E37-46D0-BB9F-5306DE6FD489}"/>
                </c:ext>
              </c:extLst>
            </c:dLbl>
            <c:dLbl>
              <c:idx val="3"/>
              <c:layout>
                <c:manualLayout>
                  <c:x val="-2.0931449502878056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37-46D0-BB9F-5306DE6FD489}"/>
                </c:ext>
              </c:extLst>
            </c:dLbl>
            <c:dLbl>
              <c:idx val="4"/>
              <c:layout>
                <c:manualLayout>
                  <c:x val="4.1862899005756148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37-46D0-BB9F-5306DE6FD489}"/>
                </c:ext>
              </c:extLst>
            </c:dLbl>
            <c:dLbl>
              <c:idx val="5"/>
              <c:layout>
                <c:manualLayout>
                  <c:x val="0.13966171810941214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37-46D0-BB9F-5306DE6FD48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(Kokonaishiilijalanjälki!$A$11:$A$13,Kokonaishiilijalanjälki!$A$15:$A$17)</c:f>
              <c:strCache>
                <c:ptCount val="6"/>
                <c:pt idx="0">
                  <c:v>Vapaa-ajan asukkaiden matkustus</c:v>
                </c:pt>
                <c:pt idx="1">
                  <c:v>Vapaa-ajan asunnon sähkönkulutus</c:v>
                </c:pt>
                <c:pt idx="2">
                  <c:v>Vapaa-ajan asunnon hankinnat</c:v>
                </c:pt>
                <c:pt idx="3">
                  <c:v>Vapaa-ajan asukkaiden päivittäinen asiointi</c:v>
                </c:pt>
                <c:pt idx="4">
                  <c:v>Vapaa-ajan asukkaiden aktiviteetit</c:v>
                </c:pt>
                <c:pt idx="5">
                  <c:v>Vapaa-ajan asukkaiden ravitsemispalvelut</c:v>
                </c:pt>
              </c:strCache>
            </c:strRef>
          </c:cat>
          <c:val>
            <c:numRef>
              <c:f>(Kokonaishiilijalanjälki!$B$11:$B$13,Kokonaishiilijalanjälki!$B$15:$B$17)</c:f>
              <c:numCache>
                <c:formatCode>#,##0</c:formatCode>
                <c:ptCount val="6"/>
                <c:pt idx="0">
                  <c:v>29521228.277267996</c:v>
                </c:pt>
                <c:pt idx="1">
                  <c:v>28271975.088</c:v>
                </c:pt>
                <c:pt idx="2">
                  <c:v>16364032.4</c:v>
                </c:pt>
                <c:pt idx="3">
                  <c:v>6500000</c:v>
                </c:pt>
                <c:pt idx="4">
                  <c:v>865145.6</c:v>
                </c:pt>
                <c:pt idx="5">
                  <c:v>2340000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37-46D0-BB9F-5306DE6FD48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EA1-47BE-8468-B0FA59EE47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EA1-47BE-8468-B0FA59EE47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EA1-47BE-8468-B0FA59EE47F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EA1-47BE-8468-B0FA59EE47F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EA1-47BE-8468-B0FA59EE47F5}"/>
              </c:ext>
            </c:extLst>
          </c:dPt>
          <c:dLbls>
            <c:dLbl>
              <c:idx val="0"/>
              <c:layout>
                <c:manualLayout>
                  <c:x val="-1.2558869701726998E-2"/>
                  <c:y val="-0.288786412475921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A1-47BE-8468-B0FA59EE47F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EA1-47BE-8468-B0FA59EE47F5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EA1-47BE-8468-B0FA59EE47F5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6EA1-47BE-8468-B0FA59EE47F5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i-FI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EA1-47BE-8468-B0FA59EE47F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Kokonaishiilijalanjälki!$A$6:$A$10</c:f>
              <c:strCache>
                <c:ptCount val="5"/>
                <c:pt idx="0">
                  <c:v>Matkailijoiden matkustus</c:v>
                </c:pt>
                <c:pt idx="1">
                  <c:v>Matkailijoiden majoitus</c:v>
                </c:pt>
                <c:pt idx="2">
                  <c:v>Matkailijoiden asiointi</c:v>
                </c:pt>
                <c:pt idx="3">
                  <c:v>Matkailijoiden aktiviteetit</c:v>
                </c:pt>
                <c:pt idx="4">
                  <c:v>Matkailijoiden ravitsemispalvelut</c:v>
                </c:pt>
              </c:strCache>
            </c:strRef>
          </c:cat>
          <c:val>
            <c:numRef>
              <c:f>Kokonaishiilijalanjälki!$B$6:$B$10</c:f>
              <c:numCache>
                <c:formatCode>#,##0</c:formatCode>
                <c:ptCount val="5"/>
                <c:pt idx="0">
                  <c:v>89597610.396266684</c:v>
                </c:pt>
                <c:pt idx="1">
                  <c:v>11200000</c:v>
                </c:pt>
                <c:pt idx="2">
                  <c:v>21100000</c:v>
                </c:pt>
                <c:pt idx="3">
                  <c:v>30500000</c:v>
                </c:pt>
                <c:pt idx="4">
                  <c:v>21000000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A1-47BE-8468-B0FA59EE47F5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3F1-4468-89B6-85B06599232F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3F1-4468-89B6-85B06599232F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B3F1-4468-89B6-85B06599232F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B3F1-4468-89B6-85B06599232F}"/>
              </c:ext>
            </c:extLst>
          </c:dPt>
          <c:dPt>
            <c:idx val="4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B3F1-4468-89B6-85B06599232F}"/>
              </c:ext>
            </c:extLst>
          </c:dPt>
          <c:dPt>
            <c:idx val="5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D032-49FB-AB3D-7AE97F685F9B}"/>
              </c:ext>
            </c:extLst>
          </c:dPt>
          <c:dPt>
            <c:idx val="6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B3F1-4468-89B6-85B06599232F}"/>
              </c:ext>
            </c:extLst>
          </c:dPt>
          <c:dPt>
            <c:idx val="7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C-B3F1-4468-89B6-85B06599232F}"/>
              </c:ext>
            </c:extLst>
          </c:dPt>
          <c:dPt>
            <c:idx val="8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B3F1-4468-89B6-85B06599232F}"/>
              </c:ext>
            </c:extLst>
          </c:dPt>
          <c:dPt>
            <c:idx val="9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B3F1-4468-89B6-85B06599232F}"/>
              </c:ext>
            </c:extLst>
          </c:dPt>
          <c:dPt>
            <c:idx val="1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B3F1-4468-89B6-85B06599232F}"/>
              </c:ext>
            </c:extLst>
          </c:dPt>
          <c:dPt>
            <c:idx val="11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B3F1-4468-89B6-85B06599232F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1FD127F-3213-4088-933A-31582BE556B5}" type="CATEGORYNAME">
                      <a:rPr lang="en-US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chemeClr val="accent5"/>
                        </a:solidFill>
                      </a:rPr>
                      <a:t>
</a:t>
                    </a:r>
                    <a:fld id="{19B084EA-2BEA-4E13-955D-E7ABCB26ACDA}" type="PERCENTAGE">
                      <a:rPr lang="en-US" baseline="0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chemeClr val="accent5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3F1-4468-89B6-85B06599232F}"/>
                </c:ext>
              </c:extLst>
            </c:dLbl>
            <c:dLbl>
              <c:idx val="1"/>
              <c:layout>
                <c:manualLayout>
                  <c:x val="8.5984530547934049E-3"/>
                  <c:y val="-0.1153847189219865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454128-31A4-48BE-9C2B-DE0EA153D78F}" type="CATEGORYNAME">
                      <a:rPr lang="en-US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chemeClr val="accent5"/>
                        </a:solidFill>
                      </a:rPr>
                      <a:t>
</a:t>
                    </a:r>
                    <a:fld id="{D57C6F2C-DD63-4EC8-A4E9-BA781C26C906}" type="PERCENTAGE">
                      <a:rPr lang="en-US" baseline="0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chemeClr val="accent5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563162114737393E-2"/>
                      <c:h val="0.1568590007502188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3F1-4468-89B6-85B06599232F}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8DD10CB-06CB-4718-96C9-04185FEE7624}" type="CATEGORYNAME">
                      <a:rPr lang="en-US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chemeClr val="accent5"/>
                        </a:solidFill>
                      </a:rPr>
                      <a:t>
</a:t>
                    </a:r>
                    <a:fld id="{3C2D1FF7-A1BC-4810-AB99-52CDCEB7AFBD}" type="PERCENTAGE">
                      <a:rPr lang="en-US" baseline="0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chemeClr val="accent5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3F1-4468-89B6-85B06599232F}"/>
                </c:ext>
              </c:extLst>
            </c:dLbl>
            <c:dLbl>
              <c:idx val="3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631224C-C3B5-4EF6-8EB1-25E1FACE5CFB}" type="CATEGORYNAME">
                      <a:rPr lang="en-US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chemeClr val="accent5"/>
                        </a:solidFill>
                      </a:rPr>
                      <a:t>
</a:t>
                    </a:r>
                    <a:fld id="{BDB2417A-02D2-4A01-869C-AD2CC7157369}" type="PERCENTAGE">
                      <a:rPr lang="en-US" baseline="0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chemeClr val="accent5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3F1-4468-89B6-85B06599232F}"/>
                </c:ext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8709684-19C0-4175-BD5E-D26C6B913F09}" type="CATEGORYNAME">
                      <a:rPr lang="en-US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chemeClr val="accent5"/>
                        </a:solidFill>
                      </a:rPr>
                      <a:t>
</a:t>
                    </a:r>
                    <a:fld id="{B22E3C29-42DA-4C3B-8EAA-C8F56FF33544}" type="PERCENTAGE">
                      <a:rPr lang="en-US" baseline="0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chemeClr val="accent5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3F1-4468-89B6-85B06599232F}"/>
                </c:ext>
              </c:extLst>
            </c:dLbl>
            <c:dLbl>
              <c:idx val="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0ADC475-C98E-42DC-83FF-934DB18CEC51}" type="CATEGORYNAME">
                      <a:rPr lang="en-US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chemeClr val="accent5"/>
                        </a:solidFill>
                      </a:rPr>
                      <a:t>
</a:t>
                    </a:r>
                    <a:fld id="{93BD2064-FF72-419A-8417-C1D537755A51}" type="PERCENTAGE">
                      <a:rPr lang="en-US" baseline="0">
                        <a:solidFill>
                          <a:schemeClr val="accent5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chemeClr val="accent5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032-49FB-AB3D-7AE97F685F9B}"/>
                </c:ext>
              </c:extLst>
            </c:dLbl>
            <c:dLbl>
              <c:idx val="6"/>
              <c:layout>
                <c:manualLayout>
                  <c:x val="4.5136236508101862E-8"/>
                  <c:y val="-7.53968253968254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30BD2F3-632D-4B4B-9B29-631943AF1B59}" type="CATEGORYNAME">
                      <a:rPr lang="en-US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rgbClr val="C00000"/>
                        </a:solidFill>
                      </a:rPr>
                      <a:t>
</a:t>
                    </a:r>
                    <a:fld id="{DAC7E2B0-96FF-430A-9C6B-7DDD5B7ABF66}" type="PERCENTAGE">
                      <a:rPr lang="en-US" baseline="0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rgbClr val="C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10777874289081704"/>
                      <c:h val="0.1297817460317460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B3F1-4468-89B6-85B06599232F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85094EF-E3E7-4FD3-9B8E-0C12BE2D8EAF}" type="CATEGORYNAME">
                      <a:rPr lang="en-US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rgbClr val="C00000"/>
                        </a:solidFill>
                      </a:rPr>
                      <a:t>
</a:t>
                    </a:r>
                    <a:fld id="{FF806828-D9BD-4D82-B86A-A06FD31C7606}" type="PERCENTAGE">
                      <a:rPr lang="en-US" baseline="0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rgbClr val="C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3F1-4468-89B6-85B06599232F}"/>
                </c:ext>
              </c:extLst>
            </c:dLbl>
            <c:dLbl>
              <c:idx val="8"/>
              <c:layout>
                <c:manualLayout>
                  <c:x val="-6.0762401587206749E-2"/>
                  <c:y val="2.7777782451339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9A738E-1973-4538-AEC1-4EDA66DECA65}" type="CATEGORYNAME">
                      <a:rPr lang="en-US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rgbClr val="C00000"/>
                        </a:solidFill>
                      </a:rPr>
                      <a:t>
</a:t>
                    </a:r>
                    <a:fld id="{04895683-C226-4DB5-9154-4D53F7D19EFD}" type="PERCENTAGE">
                      <a:rPr lang="en-US" baseline="0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rgbClr val="C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B3F1-4468-89B6-85B06599232F}"/>
                </c:ext>
              </c:extLst>
            </c:dLbl>
            <c:dLbl>
              <c:idx val="9"/>
              <c:layout>
                <c:manualLayout>
                  <c:x val="-2.5222128960727321E-2"/>
                  <c:y val="5.952380952380952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C8CD585-E6D0-4CEF-9C52-F5FAF0BC786E}" type="CATEGORYNAME">
                      <a:rPr lang="en-US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rgbClr val="C00000"/>
                        </a:solidFill>
                      </a:rPr>
                      <a:t>
</a:t>
                    </a:r>
                    <a:fld id="{C466FFA7-0DB0-431A-A74B-CF8F7CD88D47}" type="PERCENTAGE">
                      <a:rPr lang="en-US" baseline="0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rgbClr val="C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10151717334499"/>
                      <c:h val="0.118835614298212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B3F1-4468-89B6-85B06599232F}"/>
                </c:ext>
              </c:extLst>
            </c:dLbl>
            <c:dLbl>
              <c:idx val="10"/>
              <c:layout>
                <c:manualLayout>
                  <c:x val="2.2928305421384743E-3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BD8D7FD-C03F-48C5-B074-715C59343200}" type="CATEGORYNAME">
                      <a:rPr lang="en-US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rgbClr val="C00000"/>
                        </a:solidFill>
                      </a:rPr>
                      <a:t>
</a:t>
                    </a:r>
                    <a:fld id="{A414CDFD-7A65-4E6A-8B0E-9D72880A336E}" type="PERCENTAGE">
                      <a:rPr lang="en-US" baseline="0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rgbClr val="C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23704125108982"/>
                      <c:h val="0.1167185351831021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B3F1-4468-89B6-85B06599232F}"/>
                </c:ext>
              </c:extLst>
            </c:dLbl>
            <c:dLbl>
              <c:idx val="11"/>
              <c:layout>
                <c:manualLayout>
                  <c:x val="7.840904515736026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7A7F269-A5E4-4A45-B3B3-E7017650B447}" type="CATEGORYNAME">
                      <a:rPr lang="en-US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[LUOKAN NIMI]</a:t>
                    </a:fld>
                    <a:r>
                      <a:rPr lang="en-US" baseline="0">
                        <a:solidFill>
                          <a:srgbClr val="C00000"/>
                        </a:solidFill>
                      </a:rPr>
                      <a:t>
</a:t>
                    </a:r>
                    <a:fld id="{A35525FB-A17F-4C92-9D59-904AE9BDE4EA}" type="PERCENTAGE">
                      <a:rPr lang="en-US" baseline="0">
                        <a:solidFill>
                          <a:srgbClr val="C00000"/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[PROSENTTI]</a:t>
                    </a:fld>
                    <a:endParaRPr lang="en-US" baseline="0">
                      <a:solidFill>
                        <a:srgbClr val="C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2141120429437"/>
                      <c:h val="9.645841144856892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B3F1-4468-89B6-85B06599232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(Kokonaishiilijalanjälki!$A$4:$A$5,Kokonaishiilijalanjälki!$A$7:$A$10,Kokonaishiilijalanjälki!$A$11:$A$13,Kokonaishiilijalanjälki!$A$15:$A$17)</c:f>
              <c:strCache>
                <c:ptCount val="12"/>
                <c:pt idx="0">
                  <c:v>Kotimaisten matkailijoiden matkustus</c:v>
                </c:pt>
                <c:pt idx="1">
                  <c:v>Ulkomaisten matkailijoiden matkustus</c:v>
                </c:pt>
                <c:pt idx="2">
                  <c:v>Matkailijoiden majoitus</c:v>
                </c:pt>
                <c:pt idx="3">
                  <c:v>Matkailijoiden asiointi</c:v>
                </c:pt>
                <c:pt idx="4">
                  <c:v>Matkailijoiden aktiviteetit</c:v>
                </c:pt>
                <c:pt idx="5">
                  <c:v>Matkailijoiden ravitsemispalvelut</c:v>
                </c:pt>
                <c:pt idx="6">
                  <c:v>Vapaa-ajan asukkaiden matkustus</c:v>
                </c:pt>
                <c:pt idx="7">
                  <c:v>Vapaa-ajan asunnon sähkönkulutus</c:v>
                </c:pt>
                <c:pt idx="8">
                  <c:v>Vapaa-ajan asunnon hankinnat</c:v>
                </c:pt>
                <c:pt idx="9">
                  <c:v>Vapaa-ajan asukkaiden päivittäinen asiointi</c:v>
                </c:pt>
                <c:pt idx="10">
                  <c:v>Vapaa-ajan asukkaiden aktiviteetit</c:v>
                </c:pt>
                <c:pt idx="11">
                  <c:v>Vapaa-ajan asukkaiden ravitsemispalvelut</c:v>
                </c:pt>
              </c:strCache>
            </c:strRef>
          </c:cat>
          <c:val>
            <c:numRef>
              <c:f>(Kokonaishiilijalanjälki!$B$4:$B$5,Kokonaishiilijalanjälki!$B$7:$B$10,Kokonaishiilijalanjälki!$B$11:$B$13,Kokonaishiilijalanjälki!$B$15:$B$17)</c:f>
              <c:numCache>
                <c:formatCode>#,##0</c:formatCode>
                <c:ptCount val="12"/>
                <c:pt idx="0">
                  <c:v>66766608</c:v>
                </c:pt>
                <c:pt idx="1">
                  <c:v>22831002.396266669</c:v>
                </c:pt>
                <c:pt idx="2">
                  <c:v>11200000</c:v>
                </c:pt>
                <c:pt idx="3">
                  <c:v>21100000</c:v>
                </c:pt>
                <c:pt idx="4">
                  <c:v>30500000</c:v>
                </c:pt>
                <c:pt idx="5">
                  <c:v>21000000</c:v>
                </c:pt>
                <c:pt idx="6">
                  <c:v>29521228.277267996</c:v>
                </c:pt>
                <c:pt idx="7">
                  <c:v>28271975.088</c:v>
                </c:pt>
                <c:pt idx="8">
                  <c:v>16364032.4</c:v>
                </c:pt>
                <c:pt idx="9">
                  <c:v>6500000</c:v>
                </c:pt>
                <c:pt idx="10">
                  <c:v>865145.6</c:v>
                </c:pt>
                <c:pt idx="11">
                  <c:v>2340000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F1-4468-89B6-85B06599232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</xdr:row>
      <xdr:rowOff>133350</xdr:rowOff>
    </xdr:from>
    <xdr:to>
      <xdr:col>10</xdr:col>
      <xdr:colOff>66675</xdr:colOff>
      <xdr:row>9</xdr:row>
      <xdr:rowOff>26035</xdr:rowOff>
    </xdr:to>
    <xdr:pic>
      <xdr:nvPicPr>
        <xdr:cNvPr id="32" name="Kuva 31" descr="C:\Users\hritu02\hritu02\Käynnissä olevat hankkeet\VASMA\hankehallinto\Logot\logot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95350"/>
          <a:ext cx="5943600" cy="8451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34</xdr:row>
      <xdr:rowOff>0</xdr:rowOff>
    </xdr:from>
    <xdr:to>
      <xdr:col>1</xdr:col>
      <xdr:colOff>942975</xdr:colOff>
      <xdr:row>59</xdr:row>
      <xdr:rowOff>28575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</xdr:colOff>
      <xdr:row>33</xdr:row>
      <xdr:rowOff>171448</xdr:rowOff>
    </xdr:from>
    <xdr:to>
      <xdr:col>28</xdr:col>
      <xdr:colOff>38100</xdr:colOff>
      <xdr:row>55</xdr:row>
      <xdr:rowOff>114299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600075</xdr:colOff>
      <xdr:row>33</xdr:row>
      <xdr:rowOff>180975</xdr:rowOff>
    </xdr:from>
    <xdr:to>
      <xdr:col>14</xdr:col>
      <xdr:colOff>523875</xdr:colOff>
      <xdr:row>55</xdr:row>
      <xdr:rowOff>123826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428625</xdr:colOff>
      <xdr:row>63</xdr:row>
      <xdr:rowOff>19050</xdr:rowOff>
    </xdr:from>
    <xdr:to>
      <xdr:col>10</xdr:col>
      <xdr:colOff>219074</xdr:colOff>
      <xdr:row>96</xdr:row>
      <xdr:rowOff>133350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helda.helsinki.fi/bitstream/handle/10138/300737/SYKEra_15_2019.pdf?sequence=1&amp;isAllowed=y" TargetMode="External"/><Relationship Id="rId1" Type="http://schemas.openxmlformats.org/officeDocument/2006/relationships/hyperlink" Target="http://visitfinland.stat.fi/PXWeb/pxweb/fi/VisitFinland/VisitFinland__Alueellinen_matkailutilinpito/040_amtp_tau_104.px/?rxid=ae8be45c-0422-4a7a-89ed-29958e366885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tiva.fi/files/1986/Liikennetarpeen_arviointi_maankayton_suunnittelussa.pdf" TargetMode="External"/><Relationship Id="rId2" Type="http://schemas.openxmlformats.org/officeDocument/2006/relationships/hyperlink" Target="https://mmm.fi/documents/1410837/1880296/Mokkibarometri+2016/7b69ab48-5859-4b55-8dc2-5514cdfa6000" TargetMode="External"/><Relationship Id="rId1" Type="http://schemas.openxmlformats.org/officeDocument/2006/relationships/hyperlink" Target="https://www.esavo.fi/resources/public/Maakuntaliitto/Tilastot/kesamokit_2017.pdf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://lipasto.vtt.fi/yksikkopaastot/index.htm" TargetMode="External"/><Relationship Id="rId4" Type="http://schemas.openxmlformats.org/officeDocument/2006/relationships/hyperlink" Target="https://www.motiva.fi/files/1986/Liikennetarpeen_arviointi_maankayton_suunnittelussa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player.fi/80435-Ilmastodieetti-mihin-sen-antamat-ilmastopainot-perustuvat.html" TargetMode="External"/><Relationship Id="rId2" Type="http://schemas.openxmlformats.org/officeDocument/2006/relationships/hyperlink" Target="https://mmm.fi/documents/1410837/1880296/Mokkibarometri+2016/7b69ab48-5859-4b55-8dc2-5514cdfa6000" TargetMode="External"/><Relationship Id="rId1" Type="http://schemas.openxmlformats.org/officeDocument/2006/relationships/hyperlink" Target="https://www.esavo.fi/resources/public/Maakuntaliitto/Tilastot/kesamokit_2017.pdf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www.motiva.fi/ratkaisut/energiankaytto_suomessa/co2-laskentaohje_energiankulutuksen_hiilidioksidipaastojen_laskentaan/co2-paastokertoime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helda.helsinki.fi/bitstream/handle/10138/300737/SYKEra_15_2019.pdf?sequence=1&amp;isAllowed=y" TargetMode="External"/><Relationship Id="rId2" Type="http://schemas.openxmlformats.org/officeDocument/2006/relationships/hyperlink" Target="https://urly.fi/1eMz" TargetMode="External"/><Relationship Id="rId1" Type="http://schemas.openxmlformats.org/officeDocument/2006/relationships/hyperlink" Target="https://www.esavo.fi/resources/public/Maakuntaliitto/Tilastot/kesamokit_2017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helda.helsinki.fi/bitstream/handle/10138/300737/SYKEra_15_2019.pdf?sequence=1&amp;isAllowed=y" TargetMode="External"/><Relationship Id="rId1" Type="http://schemas.openxmlformats.org/officeDocument/2006/relationships/hyperlink" Target="http://visitfinland.stat.fi/PXWeb/pxweb/fi/VisitFinland/VisitFinland__Alueellinen_matkailutilinpito/040_amtp_tau_104.px/?rxid=ae8be45c-0422-4a7a-89ed-29958e366885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urly.fi/1eMz" TargetMode="External"/><Relationship Id="rId2" Type="http://schemas.openxmlformats.org/officeDocument/2006/relationships/hyperlink" Target="https://mmm.fi/documents/1410837/1880296/Mokkibarometri+2016/7b69ab48-5859-4b55-8dc2-5514cdfa6000" TargetMode="External"/><Relationship Id="rId1" Type="http://schemas.openxmlformats.org/officeDocument/2006/relationships/hyperlink" Target="https://www.esavo.fi/resources/public/Maakuntaliitto/Tilastot/kesamokit_2017.pdf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s://helda.helsinki.fi/bitstream/handle/10138/300737/SYKEra_15_2019.pdf?sequence=1&amp;isAllowed=y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helda.helsinki.fi/bitstream/handle/10138/300737/SYKEra_15_2019.pdf?sequence=1&amp;isAllowed=y" TargetMode="External"/><Relationship Id="rId1" Type="http://schemas.openxmlformats.org/officeDocument/2006/relationships/hyperlink" Target="http://suuntanasaimaa.kixit.fi/resources/public/Maakuntaliitto/Loppuraportti_E_Savon%20matkailun%20ja%20vapaa_ajan_asumisen%20tulo%20ja%20ty%C3%B6llisyysselvity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lipasto.vtt.fi/yksikkopaastot/index.htm" TargetMode="External"/><Relationship Id="rId13" Type="http://schemas.openxmlformats.org/officeDocument/2006/relationships/hyperlink" Target="http://lipasto.vtt.fi/yksikkopaastot/index.htm" TargetMode="External"/><Relationship Id="rId18" Type="http://schemas.openxmlformats.org/officeDocument/2006/relationships/hyperlink" Target="http://kauppa.fi/content/download/108158/1362067/file/Kuluttajat_Venaja_2017_j%C3%A4senmateriaali.pdf" TargetMode="External"/><Relationship Id="rId3" Type="http://schemas.openxmlformats.org/officeDocument/2006/relationships/hyperlink" Target="http://visitfinland.stat.fi/PXWeb/pxweb/fi/VisitFinland/VisitFinland__Majoitustilastot/visitfinland_matk_pxt_116t.px/?rxid=6af83ef8-4784-4f4b-81ea-33b39f661266" TargetMode="External"/><Relationship Id="rId21" Type="http://schemas.openxmlformats.org/officeDocument/2006/relationships/hyperlink" Target="https://julkaisut.liikennevirasto.fi/pdf5/mkl_2005-5_veneilyn_maara.pdf" TargetMode="External"/><Relationship Id="rId7" Type="http://schemas.openxmlformats.org/officeDocument/2006/relationships/hyperlink" Target="http://visitfinland.stat.fi/PXWeb/pxweb/fi/VisitFinland/VisitFinland__Majoitustilastot/020_matk_tau_312.px/?rxid=4338b81e-19e0-4257-9478-64989e32ec7f" TargetMode="External"/><Relationship Id="rId12" Type="http://schemas.openxmlformats.org/officeDocument/2006/relationships/hyperlink" Target="http://www.visitfinland.fi/wp-content/uploads/2017/03/9-Visit-Finland-matkailijatutkimus-2016.pdf?dl." TargetMode="External"/><Relationship Id="rId17" Type="http://schemas.openxmlformats.org/officeDocument/2006/relationships/hyperlink" Target="http://lipasto.vtt.fi/yksikkopaastot/index.htm" TargetMode="External"/><Relationship Id="rId25" Type="http://schemas.openxmlformats.org/officeDocument/2006/relationships/printerSettings" Target="../printerSettings/printerSettings3.bin"/><Relationship Id="rId2" Type="http://schemas.openxmlformats.org/officeDocument/2006/relationships/hyperlink" Target="http://www.stat.fi/til/smat/2016/smat_2016_2017-03-29_tau_013_fi.html" TargetMode="External"/><Relationship Id="rId16" Type="http://schemas.openxmlformats.org/officeDocument/2006/relationships/hyperlink" Target="https://www.portofhelsinki.fi/sites/default/files/attachments/Rajatutkimus_HKIsatama2016.pdf" TargetMode="External"/><Relationship Id="rId20" Type="http://schemas.openxmlformats.org/officeDocument/2006/relationships/hyperlink" Target="https://arkisto.trafi.fi/filebank/a/1486713916/ce7410158d5a36cfde70452f4519c81d/24091-Trafi_04_2017_Veneilyn_maara_seka_sen_taloudelliset_ja_ymparistovaikutukset_Suomessa.pdf" TargetMode="External"/><Relationship Id="rId1" Type="http://schemas.openxmlformats.org/officeDocument/2006/relationships/hyperlink" Target="http://lipasto.vtt.fi/yksikkopaastot/index.htm" TargetMode="External"/><Relationship Id="rId6" Type="http://schemas.openxmlformats.org/officeDocument/2006/relationships/hyperlink" Target="http://visitfinland.stat.fi/PXWeb/pxweb/fi/VisitFinland/VisitFinland__Majoitustilastot/visitfinland_matk_pxt_116t.px/?rxid=6af83ef8-4784-4f4b-81ea-33b39f661266" TargetMode="External"/><Relationship Id="rId11" Type="http://schemas.openxmlformats.org/officeDocument/2006/relationships/hyperlink" Target="http://visitfinland.stat.fi/PXWeb/pxweb/fi/VisitFinland/VisitFinland__Majoitustilastot/visitfinland_matk_pxt_116t.px/?rxid=6af83ef8-4784-4f4b-81ea-33b39f661266" TargetMode="External"/><Relationship Id="rId24" Type="http://schemas.openxmlformats.org/officeDocument/2006/relationships/hyperlink" Target="http://visitfinland.stat.fi/PXWeb/pxweb/fi/VisitFinland/VisitFinland__Majoitustilastot/visitfinland_matk_pxt_116t.px/?rxid=6af83ef8-4784-4f4b-81ea-33b39f661266" TargetMode="External"/><Relationship Id="rId5" Type="http://schemas.openxmlformats.org/officeDocument/2006/relationships/hyperlink" Target="http://visitfinland.stat.fi/PXWeb/pxweb/fi/VisitFinland/VisitFinland__Majoitustilastot/visitfinland_matk_pxt_116t.px/?rxid=6af83ef8-4784-4f4b-81ea-33b39f661266" TargetMode="External"/><Relationship Id="rId15" Type="http://schemas.openxmlformats.org/officeDocument/2006/relationships/hyperlink" Target="http://www.visitfinland.fi/wp-content/uploads/2017/03/9-Visit-Finland-matkailijatutkimus-2016.pdf?dl." TargetMode="External"/><Relationship Id="rId23" Type="http://schemas.openxmlformats.org/officeDocument/2006/relationships/hyperlink" Target="http://visitfinland.stat.fi/PXWeb/pxweb/fi/VisitFinland/VisitFinland__Majoitustilastot/visitfinland_matk_pxt_116t.px/?rxid=6af83ef8-4784-4f4b-81ea-33b39f661266" TargetMode="External"/><Relationship Id="rId10" Type="http://schemas.openxmlformats.org/officeDocument/2006/relationships/hyperlink" Target="http://lipasto.vtt.fi/yksikkopaastot/index.htm" TargetMode="External"/><Relationship Id="rId19" Type="http://schemas.openxmlformats.org/officeDocument/2006/relationships/hyperlink" Target="http://www.stat.fi/til/smat/2016/smat_2016_2017-03-29_tau_013_fi.html" TargetMode="External"/><Relationship Id="rId4" Type="http://schemas.openxmlformats.org/officeDocument/2006/relationships/hyperlink" Target="http://visitfinland.stat.fi/PXWeb/pxweb/fi/VisitFinland/VisitFinland__Majoitustilastot/visitfinland_matk_pxt_116t.px/?rxid=6af83ef8-4784-4f4b-81ea-33b39f661266" TargetMode="External"/><Relationship Id="rId9" Type="http://schemas.openxmlformats.org/officeDocument/2006/relationships/hyperlink" Target="http://www.stat.fi/til/smat/2016/smat_2016_2017-03-29_tau_013_fi.html" TargetMode="External"/><Relationship Id="rId14" Type="http://schemas.openxmlformats.org/officeDocument/2006/relationships/hyperlink" Target="http://lipasto.vtt.fi/yksikkopaastot/index.htm" TargetMode="External"/><Relationship Id="rId22" Type="http://schemas.openxmlformats.org/officeDocument/2006/relationships/hyperlink" Target="http://visitfinland.stat.fi/PXWeb/pxweb/fi/VisitFinland/VisitFinland__Majoitustilastot/visitfinland_matk_pxt_116t.px/?rxid=6af83ef8-4784-4f4b-81ea-33b39f661266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isitfinland.fi/wp-content/uploads/2017/03/9-Visit-Finland-matkailijatutkimus-2016.pdf?dl." TargetMode="External"/><Relationship Id="rId2" Type="http://schemas.openxmlformats.org/officeDocument/2006/relationships/hyperlink" Target="http://www.visitfinland.fi/wp-content/uploads/2017/03/9-Visit-Finland-matkailijatutkimus-2016.pdf?dl." TargetMode="External"/><Relationship Id="rId1" Type="http://schemas.openxmlformats.org/officeDocument/2006/relationships/hyperlink" Target="http://visitfinland.stat.fi/PXWeb/pxweb/fi/VisitFinland/VisitFinland__Majoitustilastot/visitfinland_matk_pxt_116t.px/?rxid=6af83ef8-4784-4f4b-81ea-33b39f661266" TargetMode="External"/><Relationship Id="rId4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helda.helsinki.fi/bitstream/handle/10138/300737/SYKEra_15_2019.pdf?sequence=1&amp;isAllowed=y" TargetMode="External"/><Relationship Id="rId1" Type="http://schemas.openxmlformats.org/officeDocument/2006/relationships/hyperlink" Target="http://visitfinland.stat.fi/PXWeb/pxweb/fi/VisitFinland/VisitFinland__Majoitustilastot/visitfinland_matk_pxt_116t.px/?rxid=6af83ef8-4784-4f4b-81ea-33b39f661266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helda.helsinki.fi/bitstream/handle/10138/300737/SYKEra_15_2019.pdf?sequence=1&amp;isAllowed=y" TargetMode="External"/><Relationship Id="rId1" Type="http://schemas.openxmlformats.org/officeDocument/2006/relationships/hyperlink" Target="http://visitfinland.stat.fi/PXWeb/pxweb/fi/VisitFinland/VisitFinland__Alueellinen_matkailutilinpito/040_amtp_tau_104.px/?rxid=ae8be45c-0422-4a7a-89ed-29958e366885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helda.helsinki.fi/bitstream/handle/10138/300737/SYKEra_15_2019.pdf?sequence=1&amp;isAllowed=y" TargetMode="External"/><Relationship Id="rId1" Type="http://schemas.openxmlformats.org/officeDocument/2006/relationships/hyperlink" Target="http://visitfinland.stat.fi/PXWeb/pxweb/fi/VisitFinland/VisitFinland__Alueellinen_matkailutilinpito/040_amtp_tau_104.px/?rxid=ae8be45c-0422-4a7a-89ed-29958e3668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4"/>
  <sheetViews>
    <sheetView workbookViewId="0">
      <selection activeCell="A2" sqref="A2"/>
    </sheetView>
  </sheetViews>
  <sheetFormatPr defaultRowHeight="15" x14ac:dyDescent="0.25"/>
  <sheetData>
    <row r="2" spans="1:8" x14ac:dyDescent="0.25">
      <c r="A2" t="s">
        <v>202</v>
      </c>
    </row>
    <row r="3" spans="1:8" x14ac:dyDescent="0.25">
      <c r="A3" t="s">
        <v>201</v>
      </c>
    </row>
    <row r="12" spans="1:8" x14ac:dyDescent="0.25">
      <c r="A12" t="s">
        <v>194</v>
      </c>
    </row>
    <row r="13" spans="1:8" x14ac:dyDescent="0.25">
      <c r="A13" t="s">
        <v>193</v>
      </c>
    </row>
    <row r="14" spans="1:8" x14ac:dyDescent="0.25">
      <c r="A14" s="135"/>
    </row>
    <row r="16" spans="1:8" x14ac:dyDescent="0.25">
      <c r="A16" s="3" t="s">
        <v>192</v>
      </c>
      <c r="B16" s="3"/>
      <c r="C16" s="3"/>
      <c r="D16" s="3"/>
      <c r="E16" s="3"/>
      <c r="F16" s="3"/>
      <c r="G16" s="3"/>
      <c r="H16" s="3"/>
    </row>
    <row r="17" spans="1:9" x14ac:dyDescent="0.25">
      <c r="A17" s="3" t="s">
        <v>195</v>
      </c>
      <c r="B17" s="3"/>
      <c r="C17" s="3"/>
      <c r="D17" s="3"/>
      <c r="E17" s="3"/>
      <c r="F17" s="3"/>
      <c r="G17" s="3"/>
      <c r="H17" s="3"/>
    </row>
    <row r="18" spans="1:9" x14ac:dyDescent="0.25">
      <c r="A18" s="137" t="s">
        <v>196</v>
      </c>
      <c r="B18" s="3"/>
      <c r="C18" s="3"/>
      <c r="D18" s="3"/>
      <c r="E18" s="3"/>
      <c r="F18" s="3"/>
      <c r="G18" s="3"/>
      <c r="H18" s="3"/>
    </row>
    <row r="20" spans="1:9" x14ac:dyDescent="0.25">
      <c r="A20" t="s">
        <v>191</v>
      </c>
    </row>
    <row r="21" spans="1:9" x14ac:dyDescent="0.25">
      <c r="A21" s="136" t="s">
        <v>197</v>
      </c>
      <c r="B21" s="136"/>
      <c r="C21" s="136"/>
      <c r="D21" s="136"/>
      <c r="E21" s="136"/>
      <c r="F21" s="136"/>
      <c r="G21" s="136"/>
      <c r="H21" s="136"/>
      <c r="I21" s="136"/>
    </row>
    <row r="22" spans="1:9" x14ac:dyDescent="0.25">
      <c r="A22" s="138" t="s">
        <v>198</v>
      </c>
      <c r="B22" s="138"/>
      <c r="C22" s="138"/>
      <c r="D22" s="138"/>
      <c r="E22" s="138"/>
      <c r="F22" s="138"/>
      <c r="G22" s="138"/>
      <c r="H22" s="138"/>
      <c r="I22" s="138"/>
    </row>
    <row r="23" spans="1:9" x14ac:dyDescent="0.25">
      <c r="A23" s="18" t="s">
        <v>199</v>
      </c>
      <c r="B23" s="18"/>
      <c r="C23" s="18"/>
      <c r="D23" s="18"/>
      <c r="E23" s="18"/>
      <c r="F23" s="18"/>
      <c r="G23" s="18"/>
      <c r="H23" s="18"/>
      <c r="I23" s="18"/>
    </row>
    <row r="24" spans="1:9" x14ac:dyDescent="0.25">
      <c r="A24" s="137" t="s">
        <v>200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9"/>
  <sheetViews>
    <sheetView workbookViewId="0">
      <selection activeCell="A2" sqref="A2"/>
    </sheetView>
  </sheetViews>
  <sheetFormatPr defaultRowHeight="15" x14ac:dyDescent="0.25"/>
  <cols>
    <col min="1" max="1" width="36.5703125" customWidth="1"/>
    <col min="2" max="2" width="19.5703125" customWidth="1"/>
    <col min="3" max="3" width="21.85546875" customWidth="1"/>
    <col min="4" max="4" width="15.28515625" customWidth="1"/>
    <col min="7" max="7" width="29" customWidth="1"/>
  </cols>
  <sheetData>
    <row r="2" spans="1:8" x14ac:dyDescent="0.25">
      <c r="A2" s="20" t="s">
        <v>63</v>
      </c>
      <c r="B2" s="21"/>
      <c r="C2" s="21"/>
      <c r="D2" s="22"/>
      <c r="E2" s="23"/>
    </row>
    <row r="3" spans="1:8" x14ac:dyDescent="0.25">
      <c r="A3" s="13"/>
      <c r="B3" s="14" t="s">
        <v>17</v>
      </c>
      <c r="C3" s="14" t="s">
        <v>19</v>
      </c>
      <c r="D3" s="15" t="s">
        <v>18</v>
      </c>
      <c r="E3" s="14"/>
    </row>
    <row r="4" spans="1:8" x14ac:dyDescent="0.25">
      <c r="A4" s="16" t="s">
        <v>30</v>
      </c>
      <c r="B4" s="54">
        <v>70000000</v>
      </c>
      <c r="C4" s="67">
        <v>0.3</v>
      </c>
      <c r="D4" s="55">
        <f>B4*C4</f>
        <v>21000000</v>
      </c>
      <c r="E4" s="14"/>
      <c r="G4" s="86" t="s">
        <v>160</v>
      </c>
      <c r="H4" s="86" t="s">
        <v>249</v>
      </c>
    </row>
    <row r="5" spans="1:8" x14ac:dyDescent="0.25">
      <c r="A5" s="25" t="s">
        <v>31</v>
      </c>
      <c r="B5" s="18"/>
      <c r="C5" s="18"/>
      <c r="D5" s="27">
        <f>SUM(D4:D4)</f>
        <v>21000000</v>
      </c>
      <c r="E5" s="19" t="s">
        <v>14</v>
      </c>
    </row>
    <row r="7" spans="1:8" x14ac:dyDescent="0.25">
      <c r="A7" s="13"/>
      <c r="B7" s="14" t="s">
        <v>17</v>
      </c>
      <c r="C7" s="14" t="s">
        <v>244</v>
      </c>
      <c r="D7" s="15" t="s">
        <v>18</v>
      </c>
    </row>
    <row r="8" spans="1:8" x14ac:dyDescent="0.25">
      <c r="A8" s="28" t="s">
        <v>245</v>
      </c>
      <c r="B8" s="54">
        <v>57000000</v>
      </c>
      <c r="C8" s="67">
        <v>0.3</v>
      </c>
      <c r="D8" s="180">
        <f>B8*C8</f>
        <v>17100000</v>
      </c>
    </row>
    <row r="9" spans="1:8" x14ac:dyDescent="0.25">
      <c r="A9" s="178" t="s">
        <v>246</v>
      </c>
      <c r="B9" s="54">
        <v>13000000</v>
      </c>
      <c r="C9" s="67">
        <v>0.3</v>
      </c>
      <c r="D9" s="180">
        <f>B9*C9</f>
        <v>3900000</v>
      </c>
    </row>
  </sheetData>
  <hyperlinks>
    <hyperlink ref="G4" r:id="rId1" xr:uid="{00000000-0004-0000-0900-000000000000}"/>
    <hyperlink ref="H4" r:id="rId2" xr:uid="{00000000-0004-0000-0900-000001000000}"/>
  </hyperlinks>
  <pageMargins left="0.7" right="0.7" top="0.75" bottom="0.75" header="0.3" footer="0.3"/>
  <pageSetup orientation="portrait" horizontalDpi="1200" verticalDpi="120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L35"/>
  <sheetViews>
    <sheetView workbookViewId="0">
      <selection activeCell="A2" sqref="A2"/>
    </sheetView>
  </sheetViews>
  <sheetFormatPr defaultRowHeight="15" x14ac:dyDescent="0.25"/>
  <cols>
    <col min="1" max="1" width="41.7109375" customWidth="1"/>
    <col min="2" max="2" width="37.5703125" customWidth="1"/>
    <col min="3" max="3" width="20" customWidth="1"/>
    <col min="4" max="4" width="40.42578125" customWidth="1"/>
    <col min="5" max="5" width="15.7109375" customWidth="1"/>
    <col min="6" max="6" width="29.28515625" customWidth="1"/>
    <col min="7" max="7" width="12.28515625" customWidth="1"/>
  </cols>
  <sheetData>
    <row r="2" spans="1:7" x14ac:dyDescent="0.25">
      <c r="A2" s="20" t="s">
        <v>69</v>
      </c>
      <c r="B2" s="21"/>
      <c r="C2" s="21"/>
      <c r="D2" s="22"/>
      <c r="E2" s="23"/>
    </row>
    <row r="3" spans="1:7" x14ac:dyDescent="0.25">
      <c r="A3" s="40"/>
      <c r="B3" s="59"/>
      <c r="C3" s="59"/>
      <c r="D3" s="60"/>
      <c r="E3" s="14"/>
    </row>
    <row r="4" spans="1:7" x14ac:dyDescent="0.25">
      <c r="A4" s="72" t="s">
        <v>43</v>
      </c>
      <c r="B4" s="51">
        <v>49156</v>
      </c>
      <c r="C4" s="83" t="s">
        <v>173</v>
      </c>
      <c r="D4" s="60"/>
      <c r="E4" s="14"/>
    </row>
    <row r="5" spans="1:7" x14ac:dyDescent="0.25">
      <c r="A5" s="72" t="s">
        <v>73</v>
      </c>
      <c r="B5" s="54">
        <v>4660</v>
      </c>
      <c r="C5" s="83" t="s">
        <v>206</v>
      </c>
      <c r="D5" s="60"/>
      <c r="E5" s="14"/>
    </row>
    <row r="6" spans="1:7" x14ac:dyDescent="0.25">
      <c r="A6" s="72" t="s">
        <v>74</v>
      </c>
      <c r="B6" s="181">
        <v>1.89</v>
      </c>
      <c r="C6" s="83" t="s">
        <v>207</v>
      </c>
      <c r="D6" s="60"/>
      <c r="E6" s="14"/>
    </row>
    <row r="7" spans="1:7" x14ac:dyDescent="0.25">
      <c r="A7" s="28" t="s">
        <v>75</v>
      </c>
      <c r="B7" s="55">
        <f>B4*B5*B6</f>
        <v>432936554.39999998</v>
      </c>
      <c r="C7" s="59"/>
      <c r="D7" s="60"/>
      <c r="E7" s="14"/>
    </row>
    <row r="8" spans="1:7" x14ac:dyDescent="0.25">
      <c r="A8" s="72" t="s">
        <v>82</v>
      </c>
      <c r="B8" s="80">
        <f>B4*B6</f>
        <v>92904.84</v>
      </c>
      <c r="C8" s="83"/>
      <c r="D8" s="60"/>
      <c r="E8" s="14"/>
    </row>
    <row r="9" spans="1:7" x14ac:dyDescent="0.25">
      <c r="A9" s="40"/>
      <c r="B9" s="59"/>
      <c r="C9" s="59"/>
      <c r="D9" s="60"/>
      <c r="E9" s="14"/>
    </row>
    <row r="10" spans="1:7" x14ac:dyDescent="0.25">
      <c r="A10" s="40" t="s">
        <v>70</v>
      </c>
      <c r="B10" s="41" t="s">
        <v>76</v>
      </c>
      <c r="C10" s="61" t="s">
        <v>72</v>
      </c>
      <c r="D10" s="61" t="s">
        <v>71</v>
      </c>
      <c r="E10" s="62" t="s">
        <v>18</v>
      </c>
      <c r="F10" s="140" t="s">
        <v>208</v>
      </c>
      <c r="G10" s="140" t="s">
        <v>209</v>
      </c>
    </row>
    <row r="11" spans="1:7" x14ac:dyDescent="0.25">
      <c r="A11" s="63" t="s">
        <v>64</v>
      </c>
      <c r="B11" s="81">
        <v>0.17</v>
      </c>
      <c r="C11" s="55">
        <f>B11*B7</f>
        <v>73599214.247999996</v>
      </c>
      <c r="D11" s="31">
        <v>0</v>
      </c>
      <c r="E11" s="65">
        <f>C11*D11</f>
        <v>0</v>
      </c>
    </row>
    <row r="12" spans="1:7" x14ac:dyDescent="0.25">
      <c r="A12" s="63" t="s">
        <v>65</v>
      </c>
      <c r="B12" s="81">
        <v>0.04</v>
      </c>
      <c r="C12" s="55">
        <f>B12*B7</f>
        <v>17317462.175999999</v>
      </c>
      <c r="D12" s="31">
        <v>0</v>
      </c>
      <c r="E12" s="65">
        <f>C12*D12</f>
        <v>0</v>
      </c>
    </row>
    <row r="13" spans="1:7" x14ac:dyDescent="0.25">
      <c r="A13" s="63" t="s">
        <v>66</v>
      </c>
      <c r="B13" s="81">
        <v>0.76</v>
      </c>
      <c r="C13" s="55">
        <f>B13*B7</f>
        <v>329031781.34399998</v>
      </c>
      <c r="D13" s="31">
        <v>8.8999999999999996E-2</v>
      </c>
      <c r="E13" s="65">
        <f>C13*D13</f>
        <v>29283828.539615996</v>
      </c>
    </row>
    <row r="14" spans="1:7" x14ac:dyDescent="0.25">
      <c r="A14" s="63" t="s">
        <v>67</v>
      </c>
      <c r="B14" s="81">
        <v>0.01</v>
      </c>
      <c r="C14" s="55">
        <f>B14*B7</f>
        <v>4329365.5439999998</v>
      </c>
      <c r="D14" s="31">
        <v>2.0500000000000001E-2</v>
      </c>
      <c r="E14" s="65">
        <f>C14*D14</f>
        <v>88751.993652000005</v>
      </c>
    </row>
    <row r="15" spans="1:7" x14ac:dyDescent="0.25">
      <c r="A15" s="66" t="s">
        <v>70</v>
      </c>
      <c r="B15" s="81"/>
      <c r="C15" s="55"/>
      <c r="D15" s="31"/>
      <c r="E15" s="65"/>
    </row>
    <row r="16" spans="1:7" x14ac:dyDescent="0.25">
      <c r="A16" s="16" t="s">
        <v>70</v>
      </c>
      <c r="B16" s="81"/>
      <c r="C16" s="55"/>
      <c r="D16" s="31"/>
      <c r="E16" s="65"/>
    </row>
    <row r="17" spans="1:12" x14ac:dyDescent="0.25">
      <c r="A17" s="42" t="s">
        <v>78</v>
      </c>
      <c r="B17" s="75"/>
      <c r="C17" s="55"/>
      <c r="D17" s="64"/>
      <c r="E17" s="58">
        <f>SUM(E11:E16)</f>
        <v>29372580.533267997</v>
      </c>
      <c r="F17" s="19" t="s">
        <v>14</v>
      </c>
    </row>
    <row r="19" spans="1:12" x14ac:dyDescent="0.25">
      <c r="A19" s="40" t="s">
        <v>70</v>
      </c>
      <c r="B19" s="41" t="s">
        <v>76</v>
      </c>
      <c r="C19" s="61" t="s">
        <v>80</v>
      </c>
      <c r="D19" s="61" t="s">
        <v>79</v>
      </c>
      <c r="E19" s="62" t="s">
        <v>18</v>
      </c>
    </row>
    <row r="20" spans="1:12" x14ac:dyDescent="0.25">
      <c r="A20" s="63" t="s">
        <v>68</v>
      </c>
      <c r="B20" s="81">
        <v>0.02</v>
      </c>
      <c r="C20" s="55">
        <f>B20*B8</f>
        <v>1858.0968</v>
      </c>
      <c r="D20" s="31">
        <v>80</v>
      </c>
      <c r="E20" s="65">
        <f>C20*D20</f>
        <v>148647.74400000001</v>
      </c>
    </row>
    <row r="21" spans="1:12" x14ac:dyDescent="0.25">
      <c r="A21" s="63" t="s">
        <v>70</v>
      </c>
      <c r="B21" s="17"/>
      <c r="C21" s="56"/>
      <c r="D21" s="31"/>
      <c r="E21" s="65"/>
    </row>
    <row r="22" spans="1:12" x14ac:dyDescent="0.25">
      <c r="A22" s="42" t="s">
        <v>81</v>
      </c>
      <c r="B22" s="75"/>
      <c r="C22" s="55"/>
      <c r="D22" s="64"/>
      <c r="E22" s="58">
        <f>SUM(E20:E21)</f>
        <v>148647.74400000001</v>
      </c>
      <c r="F22" s="19" t="s">
        <v>14</v>
      </c>
    </row>
    <row r="23" spans="1:12" x14ac:dyDescent="0.25">
      <c r="A23" s="59"/>
      <c r="B23" s="76"/>
      <c r="C23" s="77"/>
      <c r="D23" s="78"/>
      <c r="E23" s="74"/>
      <c r="F23" s="19"/>
    </row>
    <row r="24" spans="1:12" x14ac:dyDescent="0.25">
      <c r="A24" s="59"/>
      <c r="B24" s="76"/>
      <c r="C24" s="77"/>
      <c r="D24" s="78"/>
      <c r="E24" s="74"/>
      <c r="F24" s="19"/>
    </row>
    <row r="25" spans="1:12" x14ac:dyDescent="0.25">
      <c r="A25" s="25" t="s">
        <v>77</v>
      </c>
      <c r="B25" s="70"/>
      <c r="C25" s="70"/>
      <c r="D25" s="18"/>
      <c r="E25" s="79">
        <f>E17+E22</f>
        <v>29521228.277267996</v>
      </c>
      <c r="F25" s="19" t="s">
        <v>14</v>
      </c>
    </row>
    <row r="29" spans="1:12" x14ac:dyDescent="0.25">
      <c r="I29" s="73"/>
      <c r="J29" s="73"/>
      <c r="K29" s="73"/>
      <c r="L29" s="73"/>
    </row>
    <row r="32" spans="1:12" x14ac:dyDescent="0.25">
      <c r="B32" s="39"/>
    </row>
    <row r="33" spans="2:4" x14ac:dyDescent="0.25">
      <c r="B33" s="39"/>
    </row>
    <row r="34" spans="2:4" x14ac:dyDescent="0.25">
      <c r="B34" s="39"/>
      <c r="D34" s="39"/>
    </row>
    <row r="35" spans="2:4" x14ac:dyDescent="0.25">
      <c r="B35" s="39"/>
    </row>
  </sheetData>
  <hyperlinks>
    <hyperlink ref="C4" r:id="rId1" xr:uid="{00000000-0004-0000-0A00-000000000000}"/>
    <hyperlink ref="C5" r:id="rId2" xr:uid="{00000000-0004-0000-0A00-000001000000}"/>
    <hyperlink ref="C6" r:id="rId3" xr:uid="{00000000-0004-0000-0A00-000002000000}"/>
    <hyperlink ref="F10" r:id="rId4" display="Lähteet: Kalenoja ym. 2008 " xr:uid="{00000000-0004-0000-0A00-000003000000}"/>
    <hyperlink ref="G10" r:id="rId5" xr:uid="{00000000-0004-0000-0A00-000004000000}"/>
  </hyperlinks>
  <pageMargins left="0.7" right="0.7" top="0.75" bottom="0.75" header="0.3" footer="0.3"/>
  <pageSetup orientation="portrait" horizontalDpi="1200" verticalDpi="1200"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23"/>
  <sheetViews>
    <sheetView workbookViewId="0">
      <selection activeCell="A2" sqref="A2"/>
    </sheetView>
  </sheetViews>
  <sheetFormatPr defaultRowHeight="15" x14ac:dyDescent="0.25"/>
  <cols>
    <col min="1" max="2" width="33.7109375" customWidth="1"/>
    <col min="3" max="3" width="28.7109375" customWidth="1"/>
    <col min="4" max="4" width="32.28515625" customWidth="1"/>
    <col min="5" max="5" width="27.7109375" customWidth="1"/>
    <col min="6" max="6" width="16" customWidth="1"/>
    <col min="7" max="7" width="28.7109375" customWidth="1"/>
    <col min="8" max="8" width="13.42578125" customWidth="1"/>
  </cols>
  <sheetData>
    <row r="2" spans="1:9" x14ac:dyDescent="0.25">
      <c r="A2" s="20" t="s">
        <v>38</v>
      </c>
      <c r="B2" s="20"/>
      <c r="C2" s="21"/>
      <c r="D2" s="21"/>
      <c r="E2" s="22"/>
      <c r="F2" s="23"/>
    </row>
    <row r="3" spans="1:9" s="44" customFormat="1" x14ac:dyDescent="0.25">
      <c r="A3" s="45"/>
      <c r="B3" s="45"/>
      <c r="C3" s="46"/>
      <c r="D3" s="46"/>
      <c r="E3" s="47"/>
      <c r="F3" s="48"/>
    </row>
    <row r="4" spans="1:9" s="44" customFormat="1" x14ac:dyDescent="0.25">
      <c r="A4" s="40" t="s">
        <v>43</v>
      </c>
      <c r="B4" s="49">
        <v>49156</v>
      </c>
      <c r="C4" s="83" t="s">
        <v>173</v>
      </c>
      <c r="D4" s="46"/>
      <c r="E4" s="47"/>
      <c r="F4" s="48"/>
    </row>
    <row r="5" spans="1:9" x14ac:dyDescent="0.25">
      <c r="A5" s="13"/>
      <c r="B5" s="13"/>
      <c r="C5" s="14"/>
      <c r="D5" s="14"/>
      <c r="E5" s="15"/>
      <c r="F5" s="14"/>
    </row>
    <row r="6" spans="1:9" x14ac:dyDescent="0.25">
      <c r="A6" s="40" t="s">
        <v>39</v>
      </c>
      <c r="B6" s="40" t="s">
        <v>42</v>
      </c>
      <c r="C6" s="14" t="s">
        <v>41</v>
      </c>
      <c r="D6" s="41" t="s">
        <v>44</v>
      </c>
      <c r="E6" s="41" t="s">
        <v>45</v>
      </c>
      <c r="F6" s="15" t="s">
        <v>18</v>
      </c>
      <c r="G6" s="83" t="s">
        <v>210</v>
      </c>
      <c r="H6" s="86" t="s">
        <v>218</v>
      </c>
      <c r="I6" s="86" t="s">
        <v>217</v>
      </c>
    </row>
    <row r="7" spans="1:9" x14ac:dyDescent="0.25">
      <c r="A7" s="16" t="s">
        <v>33</v>
      </c>
      <c r="B7" s="141">
        <v>32</v>
      </c>
      <c r="C7" s="50">
        <f>B7*B4/100</f>
        <v>15729.92</v>
      </c>
      <c r="D7" s="51">
        <v>8000</v>
      </c>
      <c r="E7" s="67">
        <v>0.16400000000000001</v>
      </c>
      <c r="F7" s="57">
        <f>C7*D7*E7</f>
        <v>20637655.039999999</v>
      </c>
    </row>
    <row r="8" spans="1:9" x14ac:dyDescent="0.25">
      <c r="A8" s="16" t="s">
        <v>34</v>
      </c>
      <c r="B8" s="141">
        <v>2</v>
      </c>
      <c r="C8" s="50">
        <f>B8*B4/100</f>
        <v>983.12</v>
      </c>
      <c r="D8" s="51">
        <v>4600</v>
      </c>
      <c r="E8" s="67">
        <v>0.16400000000000001</v>
      </c>
      <c r="F8" s="57">
        <f>C8*D8*E8</f>
        <v>741665.728</v>
      </c>
    </row>
    <row r="9" spans="1:9" x14ac:dyDescent="0.25">
      <c r="A9" s="16" t="s">
        <v>35</v>
      </c>
      <c r="B9" s="141">
        <v>47</v>
      </c>
      <c r="C9" s="50">
        <f>B9*B4/100</f>
        <v>23103.32</v>
      </c>
      <c r="D9" s="54">
        <v>1500</v>
      </c>
      <c r="E9" s="67">
        <v>0.16400000000000001</v>
      </c>
      <c r="F9" s="57">
        <f>C9*D9*E9</f>
        <v>5683416.7200000007</v>
      </c>
    </row>
    <row r="10" spans="1:9" x14ac:dyDescent="0.25">
      <c r="A10" s="16" t="s">
        <v>36</v>
      </c>
      <c r="B10" s="141">
        <v>10</v>
      </c>
      <c r="C10" s="50">
        <f>B10*B4/100</f>
        <v>4915.6000000000004</v>
      </c>
      <c r="D10" s="54">
        <v>1500</v>
      </c>
      <c r="E10" s="67">
        <v>0.16400000000000001</v>
      </c>
      <c r="F10" s="57">
        <f>C10*D10*E10</f>
        <v>1209237.6000000001</v>
      </c>
    </row>
    <row r="11" spans="1:9" x14ac:dyDescent="0.25">
      <c r="A11" s="16" t="s">
        <v>37</v>
      </c>
      <c r="B11" s="141">
        <v>9</v>
      </c>
      <c r="C11" s="50">
        <f>B11*B4/100</f>
        <v>4424.04</v>
      </c>
      <c r="D11" s="54">
        <v>0</v>
      </c>
      <c r="E11" s="67">
        <v>0.16400000000000001</v>
      </c>
      <c r="F11" s="57">
        <f>C11*D11*E11</f>
        <v>0</v>
      </c>
    </row>
    <row r="12" spans="1:9" x14ac:dyDescent="0.25">
      <c r="A12" s="42" t="s">
        <v>59</v>
      </c>
      <c r="B12" s="42"/>
      <c r="C12" s="55"/>
      <c r="D12" s="56"/>
      <c r="E12" s="43"/>
      <c r="F12" s="58">
        <f>SUM(F7:F11)</f>
        <v>28271975.088</v>
      </c>
      <c r="G12" s="19" t="s">
        <v>14</v>
      </c>
    </row>
    <row r="18" spans="3:7" x14ac:dyDescent="0.25">
      <c r="C18" s="39"/>
      <c r="G18" s="39"/>
    </row>
    <row r="20" spans="3:7" x14ac:dyDescent="0.25">
      <c r="C20" s="39"/>
      <c r="G20" s="39"/>
    </row>
    <row r="21" spans="3:7" x14ac:dyDescent="0.25">
      <c r="C21" s="39"/>
    </row>
    <row r="22" spans="3:7" x14ac:dyDescent="0.25">
      <c r="C22" s="39"/>
    </row>
    <row r="23" spans="3:7" x14ac:dyDescent="0.25">
      <c r="C23" s="39"/>
      <c r="G23" s="39"/>
    </row>
  </sheetData>
  <hyperlinks>
    <hyperlink ref="C4" r:id="rId1" xr:uid="{00000000-0004-0000-0B00-000000000000}"/>
    <hyperlink ref="G6" r:id="rId2" display="Lähde: Mökkibarometri 2016" xr:uid="{00000000-0004-0000-0B00-000001000000}"/>
    <hyperlink ref="H6" r:id="rId3" xr:uid="{00000000-0004-0000-0B00-000002000000}"/>
    <hyperlink ref="I6" r:id="rId4" xr:uid="{00000000-0004-0000-0B00-000003000000}"/>
  </hyperlinks>
  <pageMargins left="0.7" right="0.7" top="0.75" bottom="0.75" header="0.3" footer="0.3"/>
  <pageSetup orientation="portrait" horizontalDpi="1200" verticalDpi="1200"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F31"/>
  <sheetViews>
    <sheetView workbookViewId="0">
      <selection activeCell="A2" sqref="A2"/>
    </sheetView>
  </sheetViews>
  <sheetFormatPr defaultRowHeight="15" x14ac:dyDescent="0.25"/>
  <cols>
    <col min="1" max="1" width="39" customWidth="1"/>
    <col min="2" max="2" width="26.42578125" customWidth="1"/>
    <col min="3" max="3" width="22.140625" customWidth="1"/>
    <col min="4" max="4" width="15.7109375" customWidth="1"/>
    <col min="5" max="5" width="18" customWidth="1"/>
  </cols>
  <sheetData>
    <row r="2" spans="1:6" x14ac:dyDescent="0.25">
      <c r="A2" s="20" t="s">
        <v>46</v>
      </c>
      <c r="B2" s="21"/>
      <c r="C2" s="21"/>
      <c r="D2" s="22"/>
      <c r="E2" s="23"/>
    </row>
    <row r="3" spans="1:6" x14ac:dyDescent="0.25">
      <c r="A3" s="40"/>
      <c r="B3" s="59"/>
      <c r="C3" s="59"/>
      <c r="D3" s="60"/>
      <c r="E3" s="14"/>
    </row>
    <row r="4" spans="1:6" x14ac:dyDescent="0.25">
      <c r="A4" s="40" t="s">
        <v>43</v>
      </c>
      <c r="B4" s="49">
        <v>49156</v>
      </c>
      <c r="C4" s="83" t="s">
        <v>173</v>
      </c>
      <c r="D4" s="60"/>
      <c r="E4" s="14"/>
    </row>
    <row r="5" spans="1:6" x14ac:dyDescent="0.25">
      <c r="A5" s="40"/>
      <c r="B5" s="59"/>
      <c r="C5" s="59"/>
      <c r="D5" s="60"/>
      <c r="E5" s="14"/>
    </row>
    <row r="6" spans="1:6" x14ac:dyDescent="0.25">
      <c r="A6" s="40" t="s">
        <v>47</v>
      </c>
      <c r="B6" s="61" t="s">
        <v>48</v>
      </c>
      <c r="C6" s="61" t="s">
        <v>19</v>
      </c>
      <c r="D6" s="62" t="s">
        <v>18</v>
      </c>
      <c r="E6" s="83" t="s">
        <v>219</v>
      </c>
      <c r="F6" s="86" t="s">
        <v>249</v>
      </c>
    </row>
    <row r="7" spans="1:6" x14ac:dyDescent="0.25">
      <c r="A7" s="66" t="s">
        <v>49</v>
      </c>
      <c r="B7" s="67">
        <v>80</v>
      </c>
      <c r="C7" s="31">
        <v>0.3</v>
      </c>
      <c r="D7" s="65">
        <f>B7*C7*B4</f>
        <v>1179744</v>
      </c>
      <c r="E7" s="14"/>
    </row>
    <row r="8" spans="1:6" x14ac:dyDescent="0.25">
      <c r="A8" s="66" t="s">
        <v>50</v>
      </c>
      <c r="B8" s="67">
        <v>151</v>
      </c>
      <c r="C8" s="31">
        <v>0.7</v>
      </c>
      <c r="D8" s="65">
        <f>B8*C8*B4</f>
        <v>5195789.1999999993</v>
      </c>
      <c r="E8" s="14"/>
    </row>
    <row r="9" spans="1:6" x14ac:dyDescent="0.25">
      <c r="A9" s="66" t="s">
        <v>51</v>
      </c>
      <c r="B9" s="67">
        <v>48</v>
      </c>
      <c r="C9" s="31">
        <v>0.3</v>
      </c>
      <c r="D9" s="65">
        <f>B9*C9*B4</f>
        <v>707846.39999999991</v>
      </c>
      <c r="E9" s="14"/>
    </row>
    <row r="10" spans="1:6" x14ac:dyDescent="0.25">
      <c r="A10" s="66" t="s">
        <v>52</v>
      </c>
      <c r="B10" s="67">
        <v>278</v>
      </c>
      <c r="C10" s="31">
        <v>0.2</v>
      </c>
      <c r="D10" s="65">
        <f>B10*C10*B4</f>
        <v>2733073.6</v>
      </c>
      <c r="E10" s="14"/>
    </row>
    <row r="11" spans="1:6" x14ac:dyDescent="0.25">
      <c r="A11" s="66" t="s">
        <v>53</v>
      </c>
      <c r="B11" s="67">
        <v>90</v>
      </c>
      <c r="C11" s="31">
        <v>0.4</v>
      </c>
      <c r="D11" s="65">
        <f>B11*C11*B4</f>
        <v>1769616</v>
      </c>
      <c r="E11" s="14"/>
    </row>
    <row r="12" spans="1:6" x14ac:dyDescent="0.25">
      <c r="A12" s="66" t="s">
        <v>54</v>
      </c>
      <c r="B12" s="67">
        <v>136</v>
      </c>
      <c r="C12" s="31">
        <v>0.4</v>
      </c>
      <c r="D12" s="65">
        <f>B12*C12*B4</f>
        <v>2674086.4000000004</v>
      </c>
      <c r="E12" s="14"/>
    </row>
    <row r="13" spans="1:6" x14ac:dyDescent="0.25">
      <c r="A13" s="66" t="s">
        <v>55</v>
      </c>
      <c r="B13" s="67">
        <v>60</v>
      </c>
      <c r="C13" s="31">
        <v>0.4</v>
      </c>
      <c r="D13" s="65">
        <f>B13*C13*B4</f>
        <v>1179744</v>
      </c>
      <c r="E13" s="14"/>
    </row>
    <row r="14" spans="1:6" x14ac:dyDescent="0.25">
      <c r="A14" s="66" t="s">
        <v>56</v>
      </c>
      <c r="B14" s="67">
        <v>49</v>
      </c>
      <c r="C14" s="31">
        <v>0.2</v>
      </c>
      <c r="D14" s="65">
        <f>B14*C14*B4</f>
        <v>481728.80000000005</v>
      </c>
      <c r="E14" s="14"/>
    </row>
    <row r="15" spans="1:6" x14ac:dyDescent="0.25">
      <c r="A15" s="66" t="s">
        <v>57</v>
      </c>
      <c r="B15" s="67">
        <v>45</v>
      </c>
      <c r="C15" s="33">
        <v>0.2</v>
      </c>
      <c r="D15" s="65">
        <f>B15*C15*B4</f>
        <v>442404</v>
      </c>
      <c r="E15" s="14"/>
    </row>
    <row r="16" spans="1:6" x14ac:dyDescent="0.25">
      <c r="A16" s="16" t="s">
        <v>47</v>
      </c>
      <c r="B16" s="34"/>
      <c r="C16" s="33"/>
      <c r="D16" s="55">
        <f>B16*C16</f>
        <v>0</v>
      </c>
      <c r="E16" s="14"/>
    </row>
    <row r="17" spans="1:5" x14ac:dyDescent="0.25">
      <c r="A17" s="16" t="s">
        <v>47</v>
      </c>
      <c r="B17" s="68"/>
      <c r="C17" s="69"/>
      <c r="D17" s="55">
        <f>B17*C17</f>
        <v>0</v>
      </c>
      <c r="E17" s="14"/>
    </row>
    <row r="18" spans="1:5" x14ac:dyDescent="0.25">
      <c r="A18" s="25" t="s">
        <v>58</v>
      </c>
      <c r="B18" s="70"/>
      <c r="C18" s="70"/>
      <c r="D18" s="27">
        <f>SUM(D7:D17)</f>
        <v>16364032.4</v>
      </c>
      <c r="E18" s="19" t="s">
        <v>14</v>
      </c>
    </row>
    <row r="23" spans="1:5" x14ac:dyDescent="0.25">
      <c r="D23" s="39"/>
      <c r="E23" s="39"/>
    </row>
    <row r="24" spans="1:5" x14ac:dyDescent="0.25">
      <c r="D24" s="39"/>
      <c r="E24" s="39"/>
    </row>
    <row r="25" spans="1:5" x14ac:dyDescent="0.25">
      <c r="D25" s="39"/>
    </row>
    <row r="26" spans="1:5" x14ac:dyDescent="0.25">
      <c r="D26" s="39"/>
      <c r="E26" s="39"/>
    </row>
    <row r="27" spans="1:5" x14ac:dyDescent="0.25">
      <c r="D27" s="39"/>
      <c r="E27" s="39"/>
    </row>
    <row r="28" spans="1:5" x14ac:dyDescent="0.25">
      <c r="D28" s="39"/>
      <c r="E28" s="39"/>
    </row>
    <row r="29" spans="1:5" x14ac:dyDescent="0.25">
      <c r="D29" s="39"/>
      <c r="E29" s="39"/>
    </row>
    <row r="30" spans="1:5" x14ac:dyDescent="0.25">
      <c r="D30" s="39"/>
    </row>
    <row r="31" spans="1:5" x14ac:dyDescent="0.25">
      <c r="D31" s="39"/>
    </row>
  </sheetData>
  <hyperlinks>
    <hyperlink ref="C4" r:id="rId1" xr:uid="{00000000-0004-0000-0C00-000000000000}"/>
    <hyperlink ref="E6" r:id="rId2" xr:uid="{00000000-0004-0000-0C00-000001000000}"/>
    <hyperlink ref="F6" r:id="rId3" xr:uid="{00000000-0004-0000-0C00-000002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7"/>
  <sheetViews>
    <sheetView workbookViewId="0">
      <selection activeCell="H43" sqref="H43"/>
    </sheetView>
  </sheetViews>
  <sheetFormatPr defaultRowHeight="15" x14ac:dyDescent="0.25"/>
  <cols>
    <col min="1" max="1" width="26.5703125" customWidth="1"/>
    <col min="2" max="2" width="19.85546875" customWidth="1"/>
    <col min="3" max="3" width="16.7109375" customWidth="1"/>
    <col min="4" max="4" width="33.85546875" customWidth="1"/>
    <col min="6" max="6" width="28.28515625" customWidth="1"/>
  </cols>
  <sheetData>
    <row r="2" spans="1:7" x14ac:dyDescent="0.25">
      <c r="A2" s="20" t="s">
        <v>178</v>
      </c>
      <c r="B2" s="21"/>
      <c r="C2" s="21"/>
      <c r="D2" s="22"/>
      <c r="E2" s="23"/>
    </row>
    <row r="3" spans="1:7" x14ac:dyDescent="0.25">
      <c r="A3" s="40"/>
      <c r="B3" s="59"/>
      <c r="C3" s="59"/>
      <c r="D3" s="60"/>
      <c r="E3" s="14"/>
    </row>
    <row r="4" spans="1:7" x14ac:dyDescent="0.25">
      <c r="A4" s="40" t="s">
        <v>40</v>
      </c>
      <c r="B4" s="14" t="s">
        <v>17</v>
      </c>
      <c r="C4" s="14" t="s">
        <v>19</v>
      </c>
      <c r="D4" s="15" t="s">
        <v>18</v>
      </c>
      <c r="E4" s="14"/>
    </row>
    <row r="5" spans="1:7" x14ac:dyDescent="0.25">
      <c r="A5" s="16" t="s">
        <v>23</v>
      </c>
      <c r="B5" s="34">
        <v>7000000</v>
      </c>
      <c r="C5" s="33">
        <v>0.9</v>
      </c>
      <c r="D5" s="169">
        <f>B5*C5</f>
        <v>6300000</v>
      </c>
      <c r="E5" s="14"/>
      <c r="F5" s="86" t="s">
        <v>160</v>
      </c>
      <c r="G5" s="86" t="s">
        <v>249</v>
      </c>
    </row>
    <row r="6" spans="1:7" x14ac:dyDescent="0.25">
      <c r="A6" s="16" t="s">
        <v>24</v>
      </c>
      <c r="B6" s="34">
        <v>1000000</v>
      </c>
      <c r="C6" s="33">
        <v>0.2</v>
      </c>
      <c r="D6" s="169">
        <f>B6*C6</f>
        <v>200000</v>
      </c>
      <c r="E6" s="14"/>
    </row>
    <row r="7" spans="1:7" x14ac:dyDescent="0.25">
      <c r="A7" s="25" t="s">
        <v>21</v>
      </c>
      <c r="B7" s="18"/>
      <c r="C7" s="18"/>
      <c r="D7" s="27">
        <f>SUM(D5:D6)</f>
        <v>6500000</v>
      </c>
      <c r="E7" s="19" t="s">
        <v>14</v>
      </c>
    </row>
  </sheetData>
  <hyperlinks>
    <hyperlink ref="F5" r:id="rId1" xr:uid="{00000000-0004-0000-0D00-000000000000}"/>
    <hyperlink ref="G5" r:id="rId2" xr:uid="{00000000-0004-0000-0D00-000001000000}"/>
  </hyperlinks>
  <pageMargins left="0.7" right="0.7" top="0.75" bottom="0.75" header="0.3" footer="0.3"/>
  <pageSetup orientation="portrait" horizontalDpi="1200" verticalDpi="1200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9"/>
  <sheetViews>
    <sheetView workbookViewId="0">
      <selection activeCell="A2" sqref="A2"/>
    </sheetView>
  </sheetViews>
  <sheetFormatPr defaultRowHeight="15" x14ac:dyDescent="0.25"/>
  <cols>
    <col min="1" max="1" width="38.7109375" customWidth="1"/>
    <col min="2" max="2" width="25.85546875" customWidth="1"/>
    <col min="3" max="3" width="20.42578125" customWidth="1"/>
    <col min="4" max="4" width="23.5703125" customWidth="1"/>
    <col min="5" max="5" width="17.85546875" customWidth="1"/>
  </cols>
  <sheetData>
    <row r="2" spans="1:6" x14ac:dyDescent="0.25">
      <c r="A2" s="20" t="s">
        <v>60</v>
      </c>
      <c r="B2" s="21"/>
      <c r="C2" s="21"/>
      <c r="D2" s="22"/>
      <c r="E2" s="23"/>
    </row>
    <row r="3" spans="1:6" x14ac:dyDescent="0.25">
      <c r="A3" s="40"/>
      <c r="B3" s="59"/>
      <c r="C3" s="59"/>
      <c r="D3" s="60"/>
      <c r="E3" s="14"/>
    </row>
    <row r="4" spans="1:6" x14ac:dyDescent="0.25">
      <c r="A4" s="40" t="s">
        <v>43</v>
      </c>
      <c r="B4" s="134">
        <v>49156</v>
      </c>
      <c r="C4" s="83" t="s">
        <v>173</v>
      </c>
      <c r="D4" s="60"/>
      <c r="E4" s="14"/>
    </row>
    <row r="5" spans="1:6" x14ac:dyDescent="0.25">
      <c r="A5" s="40" t="s">
        <v>188</v>
      </c>
      <c r="B5" s="134">
        <v>86</v>
      </c>
      <c r="C5" s="83" t="s">
        <v>189</v>
      </c>
      <c r="D5" s="60"/>
      <c r="E5" s="14"/>
    </row>
    <row r="6" spans="1:6" x14ac:dyDescent="0.25">
      <c r="A6" s="40"/>
      <c r="B6" s="59"/>
      <c r="C6" s="59"/>
      <c r="D6" s="60"/>
      <c r="E6" s="14"/>
    </row>
    <row r="7" spans="1:6" x14ac:dyDescent="0.25">
      <c r="A7" s="40" t="s">
        <v>47</v>
      </c>
      <c r="B7" s="61" t="s">
        <v>48</v>
      </c>
      <c r="C7" s="61" t="s">
        <v>19</v>
      </c>
      <c r="D7" s="62" t="s">
        <v>18</v>
      </c>
      <c r="E7" s="83" t="s">
        <v>219</v>
      </c>
      <c r="F7" s="86" t="s">
        <v>249</v>
      </c>
    </row>
    <row r="8" spans="1:6" x14ac:dyDescent="0.25">
      <c r="A8" s="66" t="s">
        <v>61</v>
      </c>
      <c r="B8" s="67">
        <v>20</v>
      </c>
      <c r="C8" s="31">
        <v>0.2</v>
      </c>
      <c r="D8" s="65">
        <f>B8*C8*B4</f>
        <v>196624</v>
      </c>
      <c r="E8" s="14"/>
    </row>
    <row r="9" spans="1:6" x14ac:dyDescent="0.25">
      <c r="A9" s="66" t="s">
        <v>62</v>
      </c>
      <c r="B9" s="67">
        <v>36</v>
      </c>
      <c r="C9" s="31">
        <v>0.2</v>
      </c>
      <c r="D9" s="65">
        <f>B9*C9*B4</f>
        <v>353923.2</v>
      </c>
      <c r="E9" s="14"/>
    </row>
    <row r="10" spans="1:6" x14ac:dyDescent="0.25">
      <c r="A10" s="66" t="s">
        <v>26</v>
      </c>
      <c r="B10" s="67">
        <v>32</v>
      </c>
      <c r="C10" s="31">
        <v>0.2</v>
      </c>
      <c r="D10" s="65">
        <f>B10*C10*B4</f>
        <v>314598.40000000002</v>
      </c>
      <c r="E10" s="14"/>
    </row>
    <row r="11" spans="1:6" x14ac:dyDescent="0.25">
      <c r="A11" s="16" t="s">
        <v>39</v>
      </c>
      <c r="B11" s="34"/>
      <c r="C11" s="33"/>
      <c r="D11" s="55">
        <f>B11*C11</f>
        <v>0</v>
      </c>
      <c r="E11" s="14"/>
    </row>
    <row r="12" spans="1:6" x14ac:dyDescent="0.25">
      <c r="A12" s="16" t="s">
        <v>39</v>
      </c>
      <c r="B12" s="68"/>
      <c r="C12" s="69"/>
      <c r="D12" s="55">
        <f>B12*C12</f>
        <v>0</v>
      </c>
      <c r="E12" s="14"/>
    </row>
    <row r="13" spans="1:6" x14ac:dyDescent="0.25">
      <c r="A13" s="25" t="s">
        <v>29</v>
      </c>
      <c r="B13" s="70"/>
      <c r="C13" s="70"/>
      <c r="D13" s="27">
        <f>SUM(D8:D12)</f>
        <v>865145.6</v>
      </c>
      <c r="E13" s="19" t="s">
        <v>14</v>
      </c>
    </row>
    <row r="17" spans="4:4" x14ac:dyDescent="0.25">
      <c r="D17" s="39"/>
    </row>
    <row r="18" spans="4:4" x14ac:dyDescent="0.25">
      <c r="D18" s="39"/>
    </row>
    <row r="19" spans="4:4" x14ac:dyDescent="0.25">
      <c r="D19" s="39"/>
    </row>
  </sheetData>
  <hyperlinks>
    <hyperlink ref="C4" r:id="rId1" xr:uid="{00000000-0004-0000-0E00-000000000000}"/>
    <hyperlink ref="C5" r:id="rId2" xr:uid="{00000000-0004-0000-0E00-000001000000}"/>
    <hyperlink ref="E7" r:id="rId3" xr:uid="{00000000-0004-0000-0E00-000002000000}"/>
    <hyperlink ref="F7" r:id="rId4" xr:uid="{00000000-0004-0000-0E00-000003000000}"/>
  </hyperlinks>
  <pageMargins left="0.7" right="0.7" top="0.75" bottom="0.75" header="0.3" footer="0.3"/>
  <pageSetup orientation="portrait" horizontalDpi="1200" verticalDpi="1200" r:id="rId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6"/>
  <sheetViews>
    <sheetView workbookViewId="0">
      <selection activeCell="A43" sqref="A43"/>
    </sheetView>
  </sheetViews>
  <sheetFormatPr defaultRowHeight="15" x14ac:dyDescent="0.25"/>
  <cols>
    <col min="1" max="1" width="25.7109375" customWidth="1"/>
    <col min="2" max="2" width="22.140625" customWidth="1"/>
    <col min="3" max="3" width="19" customWidth="1"/>
    <col min="4" max="4" width="22" customWidth="1"/>
    <col min="5" max="5" width="17" customWidth="1"/>
  </cols>
  <sheetData>
    <row r="2" spans="1:6" x14ac:dyDescent="0.25">
      <c r="A2" s="20" t="s">
        <v>63</v>
      </c>
      <c r="B2" s="21"/>
      <c r="C2" s="21"/>
      <c r="D2" s="22"/>
      <c r="E2" s="23"/>
    </row>
    <row r="3" spans="1:6" x14ac:dyDescent="0.25">
      <c r="A3" s="40"/>
      <c r="B3" s="59"/>
      <c r="C3" s="59"/>
      <c r="D3" s="60"/>
      <c r="E3" s="14"/>
    </row>
    <row r="4" spans="1:6" x14ac:dyDescent="0.25">
      <c r="A4" s="13"/>
      <c r="B4" s="14" t="s">
        <v>17</v>
      </c>
      <c r="C4" s="14" t="s">
        <v>19</v>
      </c>
      <c r="D4" s="15" t="s">
        <v>18</v>
      </c>
      <c r="E4" s="83" t="s">
        <v>220</v>
      </c>
      <c r="F4" s="86" t="s">
        <v>249</v>
      </c>
    </row>
    <row r="5" spans="1:6" x14ac:dyDescent="0.25">
      <c r="A5" s="16" t="s">
        <v>30</v>
      </c>
      <c r="B5" s="68">
        <v>7800000</v>
      </c>
      <c r="C5" s="67">
        <v>0.3</v>
      </c>
      <c r="D5" s="55">
        <f>B5*C5</f>
        <v>2340000</v>
      </c>
      <c r="E5" s="14"/>
    </row>
    <row r="6" spans="1:6" x14ac:dyDescent="0.25">
      <c r="A6" s="25" t="s">
        <v>31</v>
      </c>
      <c r="B6" s="18"/>
      <c r="C6" s="18"/>
      <c r="D6" s="27">
        <f>SUM(D5:D5)</f>
        <v>2340000</v>
      </c>
      <c r="E6" s="19" t="s">
        <v>14</v>
      </c>
    </row>
  </sheetData>
  <hyperlinks>
    <hyperlink ref="E4" r:id="rId1" xr:uid="{00000000-0004-0000-0F00-000000000000}"/>
    <hyperlink ref="F4" r:id="rId2" xr:uid="{00000000-0004-0000-0F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6"/>
  <sheetViews>
    <sheetView tabSelected="1" workbookViewId="0">
      <selection activeCell="A3" sqref="A3"/>
    </sheetView>
  </sheetViews>
  <sheetFormatPr defaultRowHeight="15" x14ac:dyDescent="0.25"/>
  <cols>
    <col min="1" max="1" width="71.5703125" customWidth="1"/>
    <col min="2" max="2" width="17.5703125" bestFit="1" customWidth="1"/>
    <col min="3" max="3" width="11.85546875" customWidth="1"/>
    <col min="4" max="4" width="12.7109375" bestFit="1" customWidth="1"/>
    <col min="7" max="7" width="9.85546875" bestFit="1" customWidth="1"/>
  </cols>
  <sheetData>
    <row r="1" spans="1:7" x14ac:dyDescent="0.25">
      <c r="A1" s="1" t="s">
        <v>250</v>
      </c>
      <c r="B1" s="1"/>
    </row>
    <row r="3" spans="1:7" ht="20.25" x14ac:dyDescent="0.3">
      <c r="A3" s="131" t="s">
        <v>1</v>
      </c>
      <c r="B3" s="2"/>
      <c r="C3" s="2"/>
      <c r="D3" s="11"/>
    </row>
    <row r="4" spans="1:7" ht="21" x14ac:dyDescent="0.35">
      <c r="A4" s="183" t="s">
        <v>179</v>
      </c>
      <c r="B4" s="184">
        <f>'Matkailijoiden matkustus'!E20</f>
        <v>66766608</v>
      </c>
      <c r="C4" s="185" t="s">
        <v>251</v>
      </c>
      <c r="D4" s="11"/>
      <c r="G4" s="129"/>
    </row>
    <row r="5" spans="1:7" ht="21" x14ac:dyDescent="0.35">
      <c r="A5" s="183" t="s">
        <v>180</v>
      </c>
      <c r="B5" s="184">
        <f>'Matkailijoiden matkustus'!E42+'Matkailijoiden matkustus'!E51+'Matkailijoiden matkustus'!E65+'Matkailijoiden matkustus'!E79+'Matkailijoiden matkustus'!E92+'Matkailijoiden matkustus'!E107</f>
        <v>22831002.396266669</v>
      </c>
      <c r="C5" s="185" t="s">
        <v>251</v>
      </c>
      <c r="D5" s="133"/>
      <c r="G5" s="129"/>
    </row>
    <row r="6" spans="1:7" ht="19.5" x14ac:dyDescent="0.35">
      <c r="A6" s="5" t="s">
        <v>2</v>
      </c>
      <c r="B6" s="35">
        <f>'Matkailijoiden matkustus'!E110</f>
        <v>89597610.396266684</v>
      </c>
      <c r="C6" s="5" t="s">
        <v>233</v>
      </c>
      <c r="D6" s="102"/>
    </row>
    <row r="7" spans="1:7" ht="19.5" x14ac:dyDescent="0.35">
      <c r="A7" s="5" t="s">
        <v>3</v>
      </c>
      <c r="B7" s="35">
        <f>'Matkailijoiden majoitus'!D6</f>
        <v>11200000</v>
      </c>
      <c r="C7" s="5" t="s">
        <v>233</v>
      </c>
    </row>
    <row r="8" spans="1:7" ht="19.5" x14ac:dyDescent="0.35">
      <c r="A8" s="5" t="s">
        <v>4</v>
      </c>
      <c r="B8" s="35">
        <f>'Matkailijoiden asiointi'!D7</f>
        <v>21100000</v>
      </c>
      <c r="C8" s="5" t="s">
        <v>233</v>
      </c>
    </row>
    <row r="9" spans="1:7" ht="19.5" x14ac:dyDescent="0.35">
      <c r="A9" s="5" t="s">
        <v>5</v>
      </c>
      <c r="B9" s="37">
        <f>'Matkailijoiden aktiviteetit'!D8</f>
        <v>30500000</v>
      </c>
      <c r="C9" s="5" t="s">
        <v>233</v>
      </c>
    </row>
    <row r="10" spans="1:7" ht="19.5" x14ac:dyDescent="0.35">
      <c r="A10" s="5" t="s">
        <v>6</v>
      </c>
      <c r="B10" s="37">
        <f>'Matkailijoiden ravitsemispalvel'!D5</f>
        <v>21000000</v>
      </c>
      <c r="C10" s="5" t="s">
        <v>233</v>
      </c>
    </row>
    <row r="11" spans="1:7" ht="19.5" x14ac:dyDescent="0.35">
      <c r="A11" s="7" t="s">
        <v>9</v>
      </c>
      <c r="B11" s="37">
        <f>'Vapaa-ajan as. matkustus'!E25</f>
        <v>29521228.277267996</v>
      </c>
      <c r="C11" s="5" t="s">
        <v>233</v>
      </c>
      <c r="D11" s="39"/>
    </row>
    <row r="12" spans="1:7" ht="15.75" x14ac:dyDescent="0.3">
      <c r="A12" s="66" t="s">
        <v>7</v>
      </c>
      <c r="B12" s="186">
        <f>'Vapaa-ajan asunnon sähkö'!F12</f>
        <v>28271975.088</v>
      </c>
      <c r="C12" s="185" t="s">
        <v>251</v>
      </c>
    </row>
    <row r="13" spans="1:7" ht="15.75" x14ac:dyDescent="0.3">
      <c r="A13" s="66" t="s">
        <v>8</v>
      </c>
      <c r="B13" s="186">
        <f>'Vapaa-ajan as. hankinnat'!D18</f>
        <v>16364032.4</v>
      </c>
      <c r="C13" s="185" t="s">
        <v>251</v>
      </c>
      <c r="D13" s="39"/>
    </row>
    <row r="14" spans="1:7" ht="19.5" x14ac:dyDescent="0.35">
      <c r="A14" s="7" t="s">
        <v>181</v>
      </c>
      <c r="B14" s="37">
        <f>B12+B13</f>
        <v>44636007.487999998</v>
      </c>
      <c r="C14" s="5" t="s">
        <v>233</v>
      </c>
      <c r="D14" s="39"/>
    </row>
    <row r="15" spans="1:7" ht="19.5" x14ac:dyDescent="0.35">
      <c r="A15" s="7" t="s">
        <v>10</v>
      </c>
      <c r="B15" s="37">
        <f>'Vapaa-ajan as. asiointi'!D7</f>
        <v>6500000</v>
      </c>
      <c r="C15" s="5" t="s">
        <v>233</v>
      </c>
      <c r="D15" s="39"/>
    </row>
    <row r="16" spans="1:7" ht="19.5" x14ac:dyDescent="0.35">
      <c r="A16" s="7" t="s">
        <v>11</v>
      </c>
      <c r="B16" s="37">
        <f>'Vapaa-ajan as. aktiviteetit'!D13</f>
        <v>865145.6</v>
      </c>
      <c r="C16" s="5" t="s">
        <v>233</v>
      </c>
      <c r="D16" s="39"/>
    </row>
    <row r="17" spans="1:4" ht="19.5" x14ac:dyDescent="0.35">
      <c r="A17" s="7" t="s">
        <v>12</v>
      </c>
      <c r="B17" s="37">
        <f>'Vapaa-ajan as. ravitsemispalvel'!D6</f>
        <v>2340000</v>
      </c>
      <c r="C17" s="5" t="s">
        <v>233</v>
      </c>
      <c r="D17" s="39"/>
    </row>
    <row r="18" spans="1:4" ht="18.75" x14ac:dyDescent="0.35">
      <c r="A18" s="84" t="s">
        <v>0</v>
      </c>
      <c r="B18" s="38">
        <f>SUM(B6:B17)-B14</f>
        <v>257259991.76153472</v>
      </c>
      <c r="C18" s="8" t="s">
        <v>13</v>
      </c>
      <c r="D18" s="39"/>
    </row>
    <row r="19" spans="1:4" ht="18.75" x14ac:dyDescent="0.35">
      <c r="A19" s="6"/>
      <c r="B19" s="9">
        <f>B18/1000000000</f>
        <v>0.25725999176153475</v>
      </c>
      <c r="C19" s="10" t="s">
        <v>32</v>
      </c>
    </row>
    <row r="22" spans="1:4" x14ac:dyDescent="0.25">
      <c r="A22" s="167" t="s">
        <v>169</v>
      </c>
      <c r="B22" s="169">
        <f>SUM(B6:B10)</f>
        <v>173397610.3962667</v>
      </c>
      <c r="C22" s="4" t="s">
        <v>230</v>
      </c>
      <c r="D22" s="85"/>
    </row>
    <row r="23" spans="1:4" x14ac:dyDescent="0.25">
      <c r="A23" s="168" t="s">
        <v>174</v>
      </c>
      <c r="B23" s="170">
        <f>'Matkail. matkustus, keskimäärin'!B36</f>
        <v>1521378.3333333333</v>
      </c>
      <c r="C23" s="4" t="s">
        <v>175</v>
      </c>
    </row>
    <row r="24" spans="1:4" x14ac:dyDescent="0.25">
      <c r="A24" s="168" t="s">
        <v>176</v>
      </c>
      <c r="B24" s="169">
        <f>B22/B23</f>
        <v>113.97402381585999</v>
      </c>
      <c r="C24" s="4" t="s">
        <v>177</v>
      </c>
    </row>
    <row r="25" spans="1:4" x14ac:dyDescent="0.25">
      <c r="A25" s="167" t="s">
        <v>170</v>
      </c>
      <c r="B25" s="169">
        <f>SUM(B14:B17)+B11</f>
        <v>83862381.365267992</v>
      </c>
      <c r="C25" s="4" t="s">
        <v>184</v>
      </c>
    </row>
    <row r="26" spans="1:4" x14ac:dyDescent="0.25">
      <c r="A26" s="168" t="s">
        <v>183</v>
      </c>
      <c r="B26" s="170">
        <f>'Vapaa-ajan as. matkustus'!B4</f>
        <v>49156</v>
      </c>
      <c r="C26" s="4" t="s">
        <v>232</v>
      </c>
    </row>
    <row r="27" spans="1:4" x14ac:dyDescent="0.25">
      <c r="A27" s="168" t="s">
        <v>186</v>
      </c>
      <c r="B27" s="169">
        <f>B25/B26</f>
        <v>1706.0456783560094</v>
      </c>
      <c r="C27" s="4" t="s">
        <v>185</v>
      </c>
    </row>
    <row r="28" spans="1:4" x14ac:dyDescent="0.25">
      <c r="A28" s="168" t="s">
        <v>187</v>
      </c>
      <c r="B28" s="169">
        <f>4*B26</f>
        <v>196624</v>
      </c>
      <c r="C28" s="4" t="s">
        <v>175</v>
      </c>
    </row>
    <row r="29" spans="1:4" x14ac:dyDescent="0.25">
      <c r="A29" s="168" t="s">
        <v>182</v>
      </c>
      <c r="B29" s="169">
        <f>B25/B28</f>
        <v>426.51141958900234</v>
      </c>
      <c r="C29" s="4" t="s">
        <v>231</v>
      </c>
    </row>
    <row r="33" spans="1:19" ht="21" x14ac:dyDescent="0.35">
      <c r="A33" s="129" t="s">
        <v>168</v>
      </c>
      <c r="F33" s="129" t="s">
        <v>167</v>
      </c>
      <c r="I33" s="130"/>
      <c r="S33" s="129" t="s">
        <v>166</v>
      </c>
    </row>
    <row r="63" spans="1:1" ht="15.75" x14ac:dyDescent="0.25">
      <c r="A63" s="182" t="s">
        <v>248</v>
      </c>
    </row>
    <row r="92" spans="2:7" x14ac:dyDescent="0.25">
      <c r="B92" s="39"/>
      <c r="G92" s="39"/>
    </row>
    <row r="93" spans="2:7" x14ac:dyDescent="0.25">
      <c r="B93" s="39"/>
      <c r="G93" s="39"/>
    </row>
    <row r="94" spans="2:7" x14ac:dyDescent="0.25">
      <c r="G94" s="39"/>
    </row>
    <row r="95" spans="2:7" x14ac:dyDescent="0.25">
      <c r="G95" s="39"/>
    </row>
    <row r="96" spans="2:7" x14ac:dyDescent="0.25">
      <c r="G96" s="39"/>
    </row>
    <row r="97" spans="1:7" x14ac:dyDescent="0.25">
      <c r="D97" s="39"/>
      <c r="G97" s="39"/>
    </row>
    <row r="98" spans="1:7" ht="15.75" x14ac:dyDescent="0.25">
      <c r="A98" s="182"/>
      <c r="D98" s="39"/>
      <c r="G98" s="39"/>
    </row>
    <row r="100" spans="1:7" x14ac:dyDescent="0.25">
      <c r="A100" s="187"/>
      <c r="B100" s="187"/>
      <c r="C100" s="187"/>
    </row>
    <row r="101" spans="1:7" x14ac:dyDescent="0.25">
      <c r="A101" s="188"/>
      <c r="B101" s="189"/>
      <c r="C101" s="189"/>
    </row>
    <row r="102" spans="1:7" x14ac:dyDescent="0.25">
      <c r="A102" s="188"/>
      <c r="B102" s="189"/>
      <c r="C102" s="189"/>
    </row>
    <row r="103" spans="1:7" x14ac:dyDescent="0.25">
      <c r="A103" s="188"/>
      <c r="B103" s="189"/>
      <c r="C103" s="189"/>
    </row>
    <row r="104" spans="1:7" x14ac:dyDescent="0.25">
      <c r="A104" s="188"/>
      <c r="B104" s="189"/>
      <c r="C104" s="189"/>
    </row>
    <row r="105" spans="1:7" x14ac:dyDescent="0.25">
      <c r="A105" s="188"/>
      <c r="B105" s="189"/>
      <c r="C105" s="189"/>
    </row>
    <row r="106" spans="1:7" x14ac:dyDescent="0.25">
      <c r="A106" s="187"/>
      <c r="B106" s="190"/>
      <c r="C106" s="19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workbookViewId="0"/>
  </sheetViews>
  <sheetFormatPr defaultRowHeight="15" x14ac:dyDescent="0.25"/>
  <cols>
    <col min="1" max="1" width="52.140625" customWidth="1"/>
    <col min="2" max="2" width="24" customWidth="1"/>
  </cols>
  <sheetData>
    <row r="1" spans="1:3" x14ac:dyDescent="0.25">
      <c r="A1" s="1" t="s">
        <v>252</v>
      </c>
      <c r="B1" s="1"/>
    </row>
    <row r="3" spans="1:3" ht="20.25" x14ac:dyDescent="0.3">
      <c r="A3" s="131" t="s">
        <v>234</v>
      </c>
      <c r="B3" s="2"/>
      <c r="C3" s="2"/>
    </row>
    <row r="4" spans="1:3" ht="19.5" x14ac:dyDescent="0.35">
      <c r="A4" s="171" t="s">
        <v>179</v>
      </c>
      <c r="B4" s="172">
        <f>'Matkailijoiden matkustus'!E20</f>
        <v>66766608</v>
      </c>
      <c r="C4" s="5" t="s">
        <v>233</v>
      </c>
    </row>
    <row r="5" spans="1:3" ht="19.5" x14ac:dyDescent="0.35">
      <c r="A5" s="5" t="s">
        <v>235</v>
      </c>
      <c r="B5" s="35">
        <f>'Matkailijoiden majoitus'!D9</f>
        <v>6800000</v>
      </c>
      <c r="C5" s="5" t="s">
        <v>233</v>
      </c>
    </row>
    <row r="6" spans="1:3" ht="19.5" x14ac:dyDescent="0.35">
      <c r="A6" s="5" t="s">
        <v>236</v>
      </c>
      <c r="B6" s="35">
        <f>'Matkailijoiden asiointi'!D13</f>
        <v>16600000</v>
      </c>
      <c r="C6" s="5" t="s">
        <v>233</v>
      </c>
    </row>
    <row r="7" spans="1:3" ht="19.5" x14ac:dyDescent="0.35">
      <c r="A7" s="5" t="s">
        <v>237</v>
      </c>
      <c r="B7" s="37">
        <f>'Matkailijoiden aktiviteetit'!D15</f>
        <v>24100000</v>
      </c>
      <c r="C7" s="5" t="s">
        <v>233</v>
      </c>
    </row>
    <row r="8" spans="1:3" ht="19.5" x14ac:dyDescent="0.35">
      <c r="A8" s="5" t="s">
        <v>238</v>
      </c>
      <c r="B8" s="37">
        <f>'Matkailijoiden ravitsemispalvel'!D8</f>
        <v>17100000</v>
      </c>
      <c r="C8" s="5" t="s">
        <v>233</v>
      </c>
    </row>
    <row r="9" spans="1:3" ht="18.75" x14ac:dyDescent="0.35">
      <c r="A9" s="84" t="s">
        <v>0</v>
      </c>
      <c r="B9" s="38">
        <f>SUM(B4:B8)</f>
        <v>131366608</v>
      </c>
      <c r="C9" s="8" t="s">
        <v>13</v>
      </c>
    </row>
    <row r="10" spans="1:3" ht="18.75" x14ac:dyDescent="0.35">
      <c r="A10" s="6"/>
      <c r="B10" s="9">
        <f>B9/1000000</f>
        <v>131.36660800000001</v>
      </c>
      <c r="C10" s="10" t="s">
        <v>247</v>
      </c>
    </row>
    <row r="13" spans="1:3" x14ac:dyDescent="0.25">
      <c r="A13" s="167" t="s">
        <v>169</v>
      </c>
      <c r="B13" s="169">
        <f>B9</f>
        <v>131366608</v>
      </c>
      <c r="C13" s="4" t="s">
        <v>230</v>
      </c>
    </row>
    <row r="14" spans="1:3" x14ac:dyDescent="0.25">
      <c r="A14" s="168" t="s">
        <v>174</v>
      </c>
      <c r="B14" s="170">
        <f>'Matkailijoiden matkustus'!B5</f>
        <v>1440000</v>
      </c>
      <c r="C14" s="4" t="s">
        <v>175</v>
      </c>
    </row>
    <row r="15" spans="1:3" x14ac:dyDescent="0.25">
      <c r="A15" s="168" t="s">
        <v>176</v>
      </c>
      <c r="B15" s="169">
        <f>B13/B14</f>
        <v>91.226811111111118</v>
      </c>
      <c r="C15" s="4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>
      <selection activeCell="B14" sqref="B14"/>
    </sheetView>
  </sheetViews>
  <sheetFormatPr defaultRowHeight="15" x14ac:dyDescent="0.25"/>
  <cols>
    <col min="1" max="1" width="49.5703125" customWidth="1"/>
    <col min="2" max="2" width="20.42578125" customWidth="1"/>
  </cols>
  <sheetData>
    <row r="1" spans="1:3" x14ac:dyDescent="0.25">
      <c r="A1" s="1" t="s">
        <v>171</v>
      </c>
      <c r="B1" s="1"/>
    </row>
    <row r="3" spans="1:3" ht="20.25" x14ac:dyDescent="0.3">
      <c r="A3" s="131" t="s">
        <v>239</v>
      </c>
      <c r="B3" s="2"/>
      <c r="C3" s="2"/>
    </row>
    <row r="4" spans="1:3" ht="19.5" x14ac:dyDescent="0.35">
      <c r="A4" s="171" t="s">
        <v>180</v>
      </c>
      <c r="B4" s="172">
        <f>'Matkailijoiden matkustus'!E42+'Matkailijoiden matkustus'!E51+'Matkailijoiden matkustus'!E65+'Matkailijoiden matkustus'!E79+'Matkailijoiden matkustus'!E92+'Matkailijoiden matkustus'!E107</f>
        <v>22831002.396266669</v>
      </c>
      <c r="C4" s="5" t="s">
        <v>233</v>
      </c>
    </row>
    <row r="5" spans="1:3" ht="19.5" x14ac:dyDescent="0.35">
      <c r="A5" s="5" t="s">
        <v>240</v>
      </c>
      <c r="B5" s="35">
        <f>'Matkailijoiden majoitus'!D10</f>
        <v>4400000</v>
      </c>
      <c r="C5" s="5" t="s">
        <v>233</v>
      </c>
    </row>
    <row r="6" spans="1:3" ht="19.5" x14ac:dyDescent="0.35">
      <c r="A6" s="5" t="s">
        <v>241</v>
      </c>
      <c r="B6" s="35">
        <f>'Matkailijoiden asiointi'!D17</f>
        <v>4500000</v>
      </c>
      <c r="C6" s="5" t="s">
        <v>233</v>
      </c>
    </row>
    <row r="7" spans="1:3" ht="19.5" x14ac:dyDescent="0.35">
      <c r="A7" s="5" t="s">
        <v>242</v>
      </c>
      <c r="B7" s="37">
        <f>'Matkailijoiden aktiviteetit'!D20</f>
        <v>6200000</v>
      </c>
      <c r="C7" s="5" t="s">
        <v>233</v>
      </c>
    </row>
    <row r="8" spans="1:3" ht="19.5" x14ac:dyDescent="0.35">
      <c r="A8" s="5" t="s">
        <v>243</v>
      </c>
      <c r="B8" s="37">
        <f>'Matkailijoiden ravitsemispalvel'!D9</f>
        <v>3900000</v>
      </c>
      <c r="C8" s="5" t="s">
        <v>233</v>
      </c>
    </row>
    <row r="9" spans="1:3" ht="18.75" x14ac:dyDescent="0.35">
      <c r="A9" s="84" t="s">
        <v>0</v>
      </c>
      <c r="B9" s="38">
        <f>SUM(B4:B8)</f>
        <v>41831002.396266669</v>
      </c>
      <c r="C9" s="8" t="s">
        <v>13</v>
      </c>
    </row>
    <row r="10" spans="1:3" ht="18.75" x14ac:dyDescent="0.35">
      <c r="A10" s="6"/>
      <c r="B10" s="9">
        <f>B9/1000000</f>
        <v>41.831002396266669</v>
      </c>
      <c r="C10" s="10" t="s">
        <v>247</v>
      </c>
    </row>
    <row r="13" spans="1:3" x14ac:dyDescent="0.25">
      <c r="A13" s="167" t="s">
        <v>169</v>
      </c>
      <c r="B13" s="169">
        <f>B9</f>
        <v>41831002.396266669</v>
      </c>
      <c r="C13" s="4" t="s">
        <v>230</v>
      </c>
    </row>
    <row r="14" spans="1:3" x14ac:dyDescent="0.25">
      <c r="A14" s="168" t="s">
        <v>174</v>
      </c>
      <c r="B14" s="170">
        <f>'Matkailijoiden matkustus'!B28</f>
        <v>81378.333333333343</v>
      </c>
      <c r="C14" s="4" t="s">
        <v>175</v>
      </c>
    </row>
    <row r="15" spans="1:3" x14ac:dyDescent="0.25">
      <c r="A15" s="168" t="s">
        <v>176</v>
      </c>
      <c r="B15" s="169">
        <f>B13/B14</f>
        <v>514.03120072418949</v>
      </c>
      <c r="C15" s="4" t="s">
        <v>177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110"/>
  <sheetViews>
    <sheetView zoomScaleNormal="100" workbookViewId="0">
      <selection activeCell="A2" sqref="A2"/>
    </sheetView>
  </sheetViews>
  <sheetFormatPr defaultRowHeight="15" x14ac:dyDescent="0.25"/>
  <cols>
    <col min="1" max="1" width="59.28515625" customWidth="1"/>
    <col min="2" max="2" width="26.42578125" customWidth="1"/>
    <col min="3" max="3" width="27.140625" customWidth="1"/>
    <col min="4" max="4" width="47.140625" customWidth="1"/>
    <col min="5" max="5" width="25.85546875" customWidth="1"/>
    <col min="6" max="6" width="24.85546875" customWidth="1"/>
    <col min="7" max="7" width="21.28515625" customWidth="1"/>
    <col min="8" max="8" width="15.42578125" customWidth="1"/>
    <col min="11" max="11" width="36.28515625" customWidth="1"/>
  </cols>
  <sheetData>
    <row r="2" spans="1:12" x14ac:dyDescent="0.25">
      <c r="A2" s="20" t="s">
        <v>84</v>
      </c>
      <c r="B2" s="21"/>
      <c r="C2" s="21"/>
      <c r="D2" s="22"/>
      <c r="E2" s="23"/>
      <c r="F2" s="21"/>
      <c r="K2" s="41"/>
    </row>
    <row r="3" spans="1:12" x14ac:dyDescent="0.25">
      <c r="E3" s="14"/>
    </row>
    <row r="4" spans="1:12" ht="18.75" x14ac:dyDescent="0.3">
      <c r="A4" s="88" t="s">
        <v>85</v>
      </c>
      <c r="B4" s="3"/>
      <c r="C4" s="3"/>
      <c r="D4" s="3"/>
      <c r="E4" s="90"/>
      <c r="L4" s="86"/>
    </row>
    <row r="5" spans="1:12" x14ac:dyDescent="0.25">
      <c r="A5" s="82" t="s">
        <v>94</v>
      </c>
      <c r="B5" s="29">
        <v>1440000</v>
      </c>
      <c r="C5" s="3" t="s">
        <v>90</v>
      </c>
      <c r="D5" s="3"/>
      <c r="E5" s="91"/>
    </row>
    <row r="6" spans="1:12" x14ac:dyDescent="0.25">
      <c r="A6" s="82" t="s">
        <v>92</v>
      </c>
      <c r="B6" s="94">
        <v>295</v>
      </c>
      <c r="C6" s="3" t="s">
        <v>203</v>
      </c>
      <c r="D6" s="3"/>
      <c r="E6" s="91"/>
    </row>
    <row r="7" spans="1:12" x14ac:dyDescent="0.25">
      <c r="A7" s="3"/>
      <c r="B7" s="3"/>
      <c r="C7" s="3"/>
      <c r="D7" s="3"/>
      <c r="E7" s="3"/>
    </row>
    <row r="8" spans="1:12" ht="18" x14ac:dyDescent="0.35">
      <c r="A8" s="113" t="s">
        <v>70</v>
      </c>
      <c r="B8" s="82" t="s">
        <v>91</v>
      </c>
      <c r="C8" s="113" t="s">
        <v>97</v>
      </c>
      <c r="D8" s="113" t="s">
        <v>106</v>
      </c>
      <c r="E8" s="142" t="s">
        <v>105</v>
      </c>
      <c r="F8" s="144" t="s">
        <v>211</v>
      </c>
      <c r="G8" s="143" t="s">
        <v>209</v>
      </c>
    </row>
    <row r="9" spans="1:12" x14ac:dyDescent="0.25">
      <c r="A9" s="92" t="s">
        <v>66</v>
      </c>
      <c r="B9" s="96">
        <v>0.79</v>
      </c>
      <c r="C9" s="52">
        <f>B9*B5*B6*2</f>
        <v>671184000</v>
      </c>
      <c r="D9" s="30">
        <v>8.8999999999999996E-2</v>
      </c>
      <c r="E9" s="52">
        <f>C9*D9</f>
        <v>59735376</v>
      </c>
      <c r="G9" s="85"/>
    </row>
    <row r="10" spans="1:12" x14ac:dyDescent="0.25">
      <c r="A10" s="92" t="s">
        <v>86</v>
      </c>
      <c r="B10" s="96">
        <v>0.1</v>
      </c>
      <c r="C10" s="52">
        <f>B10*B5*B6*2</f>
        <v>84960000</v>
      </c>
      <c r="D10" s="30">
        <v>0</v>
      </c>
      <c r="E10" s="52">
        <f>C10*D10</f>
        <v>0</v>
      </c>
      <c r="G10" s="85"/>
    </row>
    <row r="11" spans="1:12" x14ac:dyDescent="0.25">
      <c r="A11" s="92" t="s">
        <v>87</v>
      </c>
      <c r="B11" s="96">
        <v>0.08</v>
      </c>
      <c r="C11" s="52">
        <f>B11*B5*B6*2</f>
        <v>67968000</v>
      </c>
      <c r="D11" s="30">
        <v>4.1000000000000002E-2</v>
      </c>
      <c r="E11" s="52">
        <f>C11*D11</f>
        <v>2786688</v>
      </c>
      <c r="G11" s="85"/>
    </row>
    <row r="12" spans="1:12" x14ac:dyDescent="0.25">
      <c r="A12" s="92" t="s">
        <v>88</v>
      </c>
      <c r="B12" s="96">
        <v>0.01</v>
      </c>
      <c r="C12" s="52">
        <f>B12*B5*B6*2</f>
        <v>8496000</v>
      </c>
      <c r="D12" s="30">
        <f>259/1000</f>
        <v>0.25900000000000001</v>
      </c>
      <c r="E12" s="52">
        <f>C12*D12</f>
        <v>2200464</v>
      </c>
      <c r="G12" s="85"/>
    </row>
    <row r="13" spans="1:12" x14ac:dyDescent="0.25">
      <c r="A13" s="92" t="s">
        <v>89</v>
      </c>
      <c r="B13" s="96">
        <v>0.01</v>
      </c>
      <c r="C13" s="52">
        <f>B13*B5*B6*2</f>
        <v>8496000</v>
      </c>
      <c r="D13" s="30">
        <v>0.105</v>
      </c>
      <c r="E13" s="52">
        <f>C13*D13</f>
        <v>892080</v>
      </c>
    </row>
    <row r="14" spans="1:12" x14ac:dyDescent="0.25">
      <c r="A14" s="92" t="s">
        <v>70</v>
      </c>
      <c r="B14" s="96"/>
      <c r="C14" s="52"/>
      <c r="D14" s="30"/>
      <c r="E14" s="52"/>
    </row>
    <row r="15" spans="1:12" x14ac:dyDescent="0.25">
      <c r="A15" s="93" t="s">
        <v>78</v>
      </c>
      <c r="B15" s="89"/>
      <c r="C15" s="52"/>
      <c r="D15" s="53"/>
      <c r="E15" s="87">
        <f>SUM(E9:E14)</f>
        <v>65614608</v>
      </c>
    </row>
    <row r="16" spans="1:12" x14ac:dyDescent="0.25">
      <c r="A16" s="71"/>
      <c r="B16" s="71"/>
      <c r="C16" s="36"/>
      <c r="D16" s="71"/>
      <c r="E16" s="36"/>
    </row>
    <row r="17" spans="1:9" x14ac:dyDescent="0.25">
      <c r="A17" s="92" t="s">
        <v>68</v>
      </c>
      <c r="B17" s="96">
        <v>0.01</v>
      </c>
      <c r="C17" s="52">
        <f>B17*B5</f>
        <v>14400</v>
      </c>
      <c r="D17" s="30">
        <v>80</v>
      </c>
      <c r="E17" s="52">
        <f>C17*D17</f>
        <v>1152000</v>
      </c>
      <c r="F17" s="144" t="s">
        <v>211</v>
      </c>
      <c r="G17" t="s">
        <v>222</v>
      </c>
      <c r="H17" s="143" t="s">
        <v>221</v>
      </c>
      <c r="I17" s="86" t="s">
        <v>223</v>
      </c>
    </row>
    <row r="18" spans="1:9" x14ac:dyDescent="0.25">
      <c r="A18" s="92" t="s">
        <v>70</v>
      </c>
      <c r="B18" s="96"/>
      <c r="C18" s="52"/>
      <c r="D18" s="30"/>
      <c r="E18" s="52"/>
    </row>
    <row r="19" spans="1:9" x14ac:dyDescent="0.25">
      <c r="A19" s="93" t="s">
        <v>81</v>
      </c>
      <c r="B19" s="89"/>
      <c r="C19" s="52"/>
      <c r="D19" s="53"/>
      <c r="E19" s="87">
        <f>SUM(E17:E18)</f>
        <v>1152000</v>
      </c>
    </row>
    <row r="20" spans="1:9" ht="15.75" x14ac:dyDescent="0.25">
      <c r="A20" s="146" t="s">
        <v>93</v>
      </c>
      <c r="B20" s="147"/>
      <c r="C20" s="147"/>
      <c r="D20" s="147"/>
      <c r="E20" s="148">
        <f>E15+E19</f>
        <v>66766608</v>
      </c>
      <c r="F20" s="19" t="s">
        <v>14</v>
      </c>
    </row>
    <row r="23" spans="1:9" ht="18.75" x14ac:dyDescent="0.3">
      <c r="A23" s="88" t="s">
        <v>95</v>
      </c>
    </row>
    <row r="25" spans="1:9" x14ac:dyDescent="0.25">
      <c r="A25" s="82" t="s">
        <v>98</v>
      </c>
      <c r="B25" s="98">
        <v>48827</v>
      </c>
      <c r="C25" s="86" t="s">
        <v>158</v>
      </c>
      <c r="D25" s="4"/>
    </row>
    <row r="26" spans="1:9" x14ac:dyDescent="0.25">
      <c r="A26" s="82" t="s">
        <v>204</v>
      </c>
      <c r="B26" s="139">
        <v>0.4</v>
      </c>
      <c r="C26" s="86" t="s">
        <v>159</v>
      </c>
      <c r="D26" s="4"/>
    </row>
    <row r="27" spans="1:9" x14ac:dyDescent="0.25">
      <c r="A27" s="82" t="s">
        <v>107</v>
      </c>
      <c r="B27" s="99">
        <f>(B25/(100%-B26))-B25</f>
        <v>32551.333333333343</v>
      </c>
      <c r="D27" s="4"/>
    </row>
    <row r="28" spans="1:9" x14ac:dyDescent="0.25">
      <c r="A28" s="82" t="s">
        <v>103</v>
      </c>
      <c r="B28" s="97">
        <f>B25+B27</f>
        <v>81378.333333333343</v>
      </c>
    </row>
    <row r="34" spans="1:6" x14ac:dyDescent="0.25">
      <c r="A34" s="104" t="s">
        <v>96</v>
      </c>
      <c r="B34" s="21"/>
      <c r="C34" s="21"/>
      <c r="D34" s="21"/>
      <c r="E34" s="21"/>
      <c r="F34" s="21"/>
    </row>
    <row r="36" spans="1:6" x14ac:dyDescent="0.25">
      <c r="A36" s="82" t="s">
        <v>99</v>
      </c>
      <c r="B36" s="95">
        <v>7100</v>
      </c>
      <c r="C36" s="3" t="s">
        <v>205</v>
      </c>
    </row>
    <row r="37" spans="1:6" x14ac:dyDescent="0.25">
      <c r="A37" s="82" t="s">
        <v>101</v>
      </c>
      <c r="B37" s="100">
        <v>4098</v>
      </c>
      <c r="C37" s="86" t="s">
        <v>158</v>
      </c>
      <c r="D37" t="s">
        <v>104</v>
      </c>
    </row>
    <row r="39" spans="1:6" x14ac:dyDescent="0.25">
      <c r="A39" s="59"/>
    </row>
    <row r="40" spans="1:6" x14ac:dyDescent="0.25">
      <c r="A40" s="6"/>
      <c r="B40" s="6"/>
      <c r="C40" s="28" t="s">
        <v>97</v>
      </c>
      <c r="D40" s="28" t="s">
        <v>19</v>
      </c>
      <c r="E40" s="114" t="s">
        <v>110</v>
      </c>
      <c r="F40" s="143" t="s">
        <v>123</v>
      </c>
    </row>
    <row r="41" spans="1:6" x14ac:dyDescent="0.25">
      <c r="A41" s="191" t="s">
        <v>122</v>
      </c>
      <c r="B41" s="191"/>
      <c r="C41" s="50">
        <f>B36*B37*2</f>
        <v>58191600</v>
      </c>
      <c r="D41" s="32">
        <v>0.114</v>
      </c>
      <c r="E41" s="26">
        <f>C41*D41</f>
        <v>6633842.4000000004</v>
      </c>
    </row>
    <row r="42" spans="1:6" ht="15.75" x14ac:dyDescent="0.25">
      <c r="A42" s="192" t="s">
        <v>108</v>
      </c>
      <c r="B42" s="193"/>
      <c r="C42" s="149"/>
      <c r="D42" s="149"/>
      <c r="E42" s="38">
        <f>SUM(E41:E41)</f>
        <v>6633842.4000000004</v>
      </c>
      <c r="F42" s="19" t="s">
        <v>14</v>
      </c>
    </row>
    <row r="44" spans="1:6" x14ac:dyDescent="0.25">
      <c r="A44" s="104" t="s">
        <v>112</v>
      </c>
      <c r="B44" s="21"/>
      <c r="C44" s="21"/>
      <c r="D44" s="21"/>
      <c r="E44" s="21"/>
      <c r="F44" s="21"/>
    </row>
    <row r="45" spans="1:6" x14ac:dyDescent="0.25">
      <c r="A45" s="59"/>
    </row>
    <row r="46" spans="1:6" x14ac:dyDescent="0.25">
      <c r="A46" s="82" t="s">
        <v>100</v>
      </c>
      <c r="B46" s="112">
        <v>1750</v>
      </c>
      <c r="C46" t="s">
        <v>205</v>
      </c>
    </row>
    <row r="47" spans="1:6" x14ac:dyDescent="0.25">
      <c r="A47" s="82" t="s">
        <v>102</v>
      </c>
      <c r="B47" s="24">
        <v>10691</v>
      </c>
      <c r="C47" s="86" t="s">
        <v>158</v>
      </c>
    </row>
    <row r="48" spans="1:6" x14ac:dyDescent="0.25">
      <c r="A48" s="101"/>
      <c r="B48" s="102"/>
    </row>
    <row r="49" spans="1:7" x14ac:dyDescent="0.25">
      <c r="A49" s="6"/>
      <c r="B49" s="6"/>
      <c r="C49" s="28" t="s">
        <v>97</v>
      </c>
      <c r="D49" s="28" t="s">
        <v>19</v>
      </c>
      <c r="E49" s="114" t="s">
        <v>110</v>
      </c>
      <c r="F49" s="143" t="s">
        <v>123</v>
      </c>
    </row>
    <row r="50" spans="1:7" x14ac:dyDescent="0.25">
      <c r="A50" s="191" t="s">
        <v>124</v>
      </c>
      <c r="B50" s="191"/>
      <c r="C50" s="26">
        <f>B46*B47*2</f>
        <v>37418500</v>
      </c>
      <c r="D50" s="17">
        <v>0.14899999999999999</v>
      </c>
      <c r="E50" s="26">
        <f>C50*D50</f>
        <v>5575356.5</v>
      </c>
    </row>
    <row r="51" spans="1:7" ht="15.75" x14ac:dyDescent="0.25">
      <c r="A51" s="192" t="s">
        <v>109</v>
      </c>
      <c r="B51" s="193"/>
      <c r="C51" s="150"/>
      <c r="D51" s="150"/>
      <c r="E51" s="151">
        <f>SUM(E50:E50)</f>
        <v>5575356.5</v>
      </c>
      <c r="F51" s="19" t="s">
        <v>14</v>
      </c>
    </row>
    <row r="54" spans="1:7" x14ac:dyDescent="0.25">
      <c r="A54" s="104" t="s">
        <v>111</v>
      </c>
      <c r="B54" s="21"/>
      <c r="C54" s="21"/>
      <c r="D54" s="21"/>
      <c r="E54" s="21"/>
      <c r="F54" s="21"/>
    </row>
    <row r="56" spans="1:7" x14ac:dyDescent="0.25">
      <c r="A56" s="82" t="s">
        <v>92</v>
      </c>
      <c r="B56" s="94">
        <v>330</v>
      </c>
      <c r="C56" s="3" t="s">
        <v>214</v>
      </c>
      <c r="D56" s="3"/>
      <c r="E56" s="91"/>
    </row>
    <row r="57" spans="1:7" x14ac:dyDescent="0.25">
      <c r="A57" s="82" t="s">
        <v>113</v>
      </c>
      <c r="B57" s="29">
        <v>26296</v>
      </c>
      <c r="C57" s="86" t="s">
        <v>158</v>
      </c>
      <c r="D57" s="3"/>
      <c r="E57" s="91"/>
      <c r="G57" s="39"/>
    </row>
    <row r="58" spans="1:7" x14ac:dyDescent="0.25">
      <c r="A58" s="3"/>
      <c r="B58" s="3"/>
      <c r="C58" s="3"/>
      <c r="D58" s="3"/>
      <c r="E58" s="3"/>
    </row>
    <row r="59" spans="1:7" ht="18" x14ac:dyDescent="0.35">
      <c r="A59" s="113" t="s">
        <v>70</v>
      </c>
      <c r="B59" s="82" t="s">
        <v>91</v>
      </c>
      <c r="C59" s="113" t="s">
        <v>97</v>
      </c>
      <c r="D59" s="113" t="s">
        <v>106</v>
      </c>
      <c r="E59" s="113" t="s">
        <v>105</v>
      </c>
      <c r="F59" s="86" t="s">
        <v>216</v>
      </c>
      <c r="G59" s="143" t="s">
        <v>209</v>
      </c>
    </row>
    <row r="60" spans="1:7" x14ac:dyDescent="0.25">
      <c r="A60" s="92" t="s">
        <v>114</v>
      </c>
      <c r="B60" s="96">
        <v>0.81</v>
      </c>
      <c r="C60" s="52">
        <f>B60*B57*B56*2</f>
        <v>14057841.600000001</v>
      </c>
      <c r="D60" s="30">
        <v>8.8999999999999996E-2</v>
      </c>
      <c r="E60" s="52">
        <f>C60*D60</f>
        <v>1251147.9024</v>
      </c>
      <c r="G60" s="39"/>
    </row>
    <row r="61" spans="1:7" x14ac:dyDescent="0.25">
      <c r="A61" s="92" t="s">
        <v>87</v>
      </c>
      <c r="B61" s="96">
        <v>0.05</v>
      </c>
      <c r="C61" s="52">
        <f>B61*B57*B56*2</f>
        <v>867768.00000000012</v>
      </c>
      <c r="D61" s="30">
        <v>4.1000000000000002E-2</v>
      </c>
      <c r="E61" s="52">
        <f>C61*D61</f>
        <v>35578.488000000005</v>
      </c>
      <c r="G61" s="39"/>
    </row>
    <row r="62" spans="1:7" x14ac:dyDescent="0.25">
      <c r="A62" s="92" t="s">
        <v>115</v>
      </c>
      <c r="B62" s="96">
        <v>0.06</v>
      </c>
      <c r="C62" s="52">
        <f>B62*B57*B56*2</f>
        <v>1041321.6</v>
      </c>
      <c r="D62" s="30">
        <v>4.1000000000000002E-2</v>
      </c>
      <c r="E62" s="52">
        <f>C62*D62</f>
        <v>42694.185600000004</v>
      </c>
      <c r="G62" s="39"/>
    </row>
    <row r="63" spans="1:7" x14ac:dyDescent="0.25">
      <c r="A63" s="92" t="s">
        <v>116</v>
      </c>
      <c r="B63" s="96">
        <v>7.0000000000000007E-2</v>
      </c>
      <c r="C63" s="52">
        <f>B63*B57*B56*2</f>
        <v>1214875.2000000002</v>
      </c>
      <c r="D63" s="166">
        <v>0.26</v>
      </c>
      <c r="E63" s="52">
        <f>C63*D63</f>
        <v>315867.55200000008</v>
      </c>
      <c r="G63" s="39"/>
    </row>
    <row r="64" spans="1:7" x14ac:dyDescent="0.25">
      <c r="A64" s="108" t="s">
        <v>70</v>
      </c>
      <c r="B64" s="109"/>
      <c r="C64" s="105"/>
      <c r="D64" s="110"/>
      <c r="E64" s="105"/>
    </row>
    <row r="65" spans="1:9" ht="15.75" x14ac:dyDescent="0.25">
      <c r="A65" s="152" t="s">
        <v>225</v>
      </c>
      <c r="B65" s="153"/>
      <c r="C65" s="154"/>
      <c r="D65" s="147"/>
      <c r="E65" s="148">
        <f>SUM(E60:E64)</f>
        <v>1645288.128</v>
      </c>
      <c r="F65" s="19" t="s">
        <v>14</v>
      </c>
    </row>
    <row r="66" spans="1:9" x14ac:dyDescent="0.25">
      <c r="A66" s="106"/>
      <c r="B66" s="106"/>
      <c r="C66" s="107"/>
      <c r="D66" s="106"/>
      <c r="E66" s="107"/>
    </row>
    <row r="67" spans="1:9" x14ac:dyDescent="0.25">
      <c r="A67" s="12"/>
      <c r="B67" s="12"/>
      <c r="C67" s="12"/>
      <c r="D67" s="12"/>
      <c r="E67" s="12"/>
    </row>
    <row r="68" spans="1:9" x14ac:dyDescent="0.25">
      <c r="A68" s="104" t="s">
        <v>117</v>
      </c>
      <c r="B68" s="21"/>
      <c r="C68" s="21"/>
      <c r="D68" s="21"/>
      <c r="E68" s="21"/>
      <c r="F68" s="21"/>
    </row>
    <row r="70" spans="1:9" x14ac:dyDescent="0.25">
      <c r="A70" s="82" t="s">
        <v>92</v>
      </c>
      <c r="B70" s="94">
        <v>800</v>
      </c>
      <c r="C70" s="3" t="s">
        <v>214</v>
      </c>
    </row>
    <row r="71" spans="1:9" x14ac:dyDescent="0.25">
      <c r="A71" s="82" t="s">
        <v>118</v>
      </c>
      <c r="B71" s="29">
        <v>1659</v>
      </c>
      <c r="C71" s="86" t="s">
        <v>158</v>
      </c>
    </row>
    <row r="72" spans="1:9" x14ac:dyDescent="0.25">
      <c r="A72" s="82" t="s">
        <v>119</v>
      </c>
      <c r="B72" s="29">
        <v>4819</v>
      </c>
      <c r="C72" s="86" t="s">
        <v>158</v>
      </c>
    </row>
    <row r="73" spans="1:9" x14ac:dyDescent="0.25">
      <c r="A73" s="82" t="s">
        <v>120</v>
      </c>
      <c r="B73" s="29">
        <v>1264</v>
      </c>
      <c r="C73" s="86" t="s">
        <v>158</v>
      </c>
    </row>
    <row r="74" spans="1:9" x14ac:dyDescent="0.25">
      <c r="A74" s="111" t="s">
        <v>83</v>
      </c>
      <c r="B74" s="57">
        <f>SUM(B71:B73)</f>
        <v>7742</v>
      </c>
    </row>
    <row r="75" spans="1:9" x14ac:dyDescent="0.25">
      <c r="I75" s="85"/>
    </row>
    <row r="76" spans="1:9" ht="18" x14ac:dyDescent="0.35">
      <c r="A76" s="113" t="s">
        <v>70</v>
      </c>
      <c r="B76" s="82" t="s">
        <v>91</v>
      </c>
      <c r="C76" s="113" t="s">
        <v>97</v>
      </c>
      <c r="D76" s="113" t="s">
        <v>106</v>
      </c>
      <c r="E76" s="113" t="s">
        <v>105</v>
      </c>
      <c r="F76" s="86" t="s">
        <v>212</v>
      </c>
      <c r="G76" s="143" t="s">
        <v>213</v>
      </c>
    </row>
    <row r="77" spans="1:9" x14ac:dyDescent="0.25">
      <c r="A77" s="92" t="s">
        <v>121</v>
      </c>
      <c r="B77" s="96">
        <v>0.2</v>
      </c>
      <c r="C77" s="52">
        <f>B77*B74*B70</f>
        <v>1238720</v>
      </c>
      <c r="D77" s="30">
        <v>0.307</v>
      </c>
      <c r="E77" s="52">
        <f>C77*D77</f>
        <v>380287.04</v>
      </c>
    </row>
    <row r="78" spans="1:9" x14ac:dyDescent="0.25">
      <c r="A78" s="92" t="s">
        <v>116</v>
      </c>
      <c r="B78" s="96">
        <v>0.8</v>
      </c>
      <c r="C78" s="52">
        <f>B78*B74*B70*2</f>
        <v>9909760</v>
      </c>
      <c r="D78" s="30">
        <v>0.14899999999999999</v>
      </c>
      <c r="E78" s="52">
        <f>C78*D78</f>
        <v>1476554.24</v>
      </c>
    </row>
    <row r="79" spans="1:9" ht="15.75" x14ac:dyDescent="0.25">
      <c r="A79" s="152" t="s">
        <v>226</v>
      </c>
      <c r="B79" s="153"/>
      <c r="C79" s="154"/>
      <c r="D79" s="147"/>
      <c r="E79" s="148">
        <f>SUM(E74:E78)</f>
        <v>1856841.28</v>
      </c>
    </row>
    <row r="82" spans="1:8" x14ac:dyDescent="0.25">
      <c r="A82" s="120" t="s">
        <v>137</v>
      </c>
      <c r="B82" s="21"/>
      <c r="C82" s="21"/>
      <c r="D82" s="21"/>
      <c r="E82" s="21"/>
      <c r="F82" s="21"/>
    </row>
    <row r="83" spans="1:8" s="59" customFormat="1" x14ac:dyDescent="0.25">
      <c r="A83" s="116"/>
    </row>
    <row r="84" spans="1:8" x14ac:dyDescent="0.25">
      <c r="A84" s="117" t="s">
        <v>132</v>
      </c>
      <c r="B84" s="26">
        <f>E65/B57</f>
        <v>62.567999999999998</v>
      </c>
      <c r="C84" s="59"/>
      <c r="D84" s="59"/>
      <c r="E84" s="59"/>
      <c r="F84" s="59"/>
    </row>
    <row r="85" spans="1:8" x14ac:dyDescent="0.25">
      <c r="A85" s="117" t="s">
        <v>133</v>
      </c>
      <c r="B85" s="26">
        <f>E79/B74</f>
        <v>239.84</v>
      </c>
      <c r="C85" s="59"/>
      <c r="D85" s="59"/>
      <c r="E85" s="59"/>
      <c r="F85" s="59"/>
    </row>
    <row r="86" spans="1:8" x14ac:dyDescent="0.25">
      <c r="A86" s="117" t="s">
        <v>134</v>
      </c>
      <c r="B86" s="26">
        <v>566</v>
      </c>
      <c r="C86" s="59"/>
      <c r="D86" s="59"/>
      <c r="E86" s="59"/>
      <c r="F86" s="59"/>
    </row>
    <row r="88" spans="1:8" x14ac:dyDescent="0.25">
      <c r="A88" s="82" t="s">
        <v>125</v>
      </c>
      <c r="B88" s="82" t="s">
        <v>126</v>
      </c>
      <c r="C88" s="82" t="s">
        <v>135</v>
      </c>
      <c r="D88" s="82" t="s">
        <v>127</v>
      </c>
      <c r="E88" s="82" t="s">
        <v>149</v>
      </c>
      <c r="F88" s="86" t="s">
        <v>159</v>
      </c>
    </row>
    <row r="89" spans="1:8" x14ac:dyDescent="0.25">
      <c r="A89" s="6" t="s">
        <v>129</v>
      </c>
      <c r="B89" s="81">
        <v>0.6</v>
      </c>
      <c r="C89" s="115">
        <f>B89*B27</f>
        <v>19530.800000000007</v>
      </c>
      <c r="D89" s="119">
        <f>B84</f>
        <v>62.567999999999998</v>
      </c>
      <c r="E89" s="99">
        <f>C89*D89</f>
        <v>1222003.0944000003</v>
      </c>
      <c r="F89" s="39"/>
      <c r="H89" s="39"/>
    </row>
    <row r="90" spans="1:8" x14ac:dyDescent="0.25">
      <c r="A90" s="6" t="s">
        <v>130</v>
      </c>
      <c r="B90" s="81">
        <v>0.2</v>
      </c>
      <c r="C90" s="115">
        <f>B90*B27</f>
        <v>6510.2666666666692</v>
      </c>
      <c r="D90" s="119">
        <f>B85</f>
        <v>239.84</v>
      </c>
      <c r="E90" s="99">
        <f>C90*D90</f>
        <v>1561422.3573333339</v>
      </c>
      <c r="H90" s="39"/>
    </row>
    <row r="91" spans="1:8" x14ac:dyDescent="0.25">
      <c r="A91" s="6" t="s">
        <v>131</v>
      </c>
      <c r="B91" s="81">
        <v>0.2</v>
      </c>
      <c r="C91" s="115">
        <f>B91*B27</f>
        <v>6510.2666666666692</v>
      </c>
      <c r="D91" s="119">
        <f>B86</f>
        <v>566</v>
      </c>
      <c r="E91" s="99">
        <f>C91*D91</f>
        <v>3684810.9333333345</v>
      </c>
      <c r="H91" s="39"/>
    </row>
    <row r="92" spans="1:8" ht="15.75" x14ac:dyDescent="0.25">
      <c r="A92" s="155" t="s">
        <v>227</v>
      </c>
      <c r="B92" s="156"/>
      <c r="C92" s="157"/>
      <c r="D92" s="157"/>
      <c r="E92" s="148">
        <f>SUM(E89:E91)</f>
        <v>6468236.3850666685</v>
      </c>
      <c r="F92" s="19" t="s">
        <v>14</v>
      </c>
    </row>
    <row r="95" spans="1:8" x14ac:dyDescent="0.25">
      <c r="A95" s="104" t="s">
        <v>138</v>
      </c>
      <c r="B95" s="21"/>
      <c r="C95" s="21"/>
      <c r="D95" s="21"/>
      <c r="E95" s="21"/>
      <c r="F95" s="21"/>
    </row>
    <row r="97" spans="1:8" x14ac:dyDescent="0.25">
      <c r="A97" s="82" t="s">
        <v>139</v>
      </c>
      <c r="B97" s="26">
        <f>B37+B47</f>
        <v>14789</v>
      </c>
      <c r="C97" s="86" t="s">
        <v>158</v>
      </c>
    </row>
    <row r="98" spans="1:8" x14ac:dyDescent="0.25">
      <c r="A98" s="82" t="s">
        <v>140</v>
      </c>
      <c r="B98" s="103">
        <v>280</v>
      </c>
      <c r="C98" t="s">
        <v>215</v>
      </c>
    </row>
    <row r="99" spans="1:8" x14ac:dyDescent="0.25">
      <c r="A99" s="101"/>
      <c r="B99" s="76"/>
    </row>
    <row r="100" spans="1:8" x14ac:dyDescent="0.25">
      <c r="A100" s="82" t="s">
        <v>70</v>
      </c>
      <c r="B100" s="82" t="s">
        <v>144</v>
      </c>
      <c r="C100" s="82" t="s">
        <v>72</v>
      </c>
      <c r="D100" s="82" t="s">
        <v>141</v>
      </c>
      <c r="E100" s="82" t="s">
        <v>142</v>
      </c>
      <c r="F100" s="144" t="s">
        <v>211</v>
      </c>
      <c r="G100" s="143" t="s">
        <v>209</v>
      </c>
    </row>
    <row r="101" spans="1:8" x14ac:dyDescent="0.25">
      <c r="A101" s="63" t="s">
        <v>66</v>
      </c>
      <c r="B101" s="81">
        <v>0.79</v>
      </c>
      <c r="C101" s="26">
        <f>B101*B97*B98*2</f>
        <v>6542653.6000000006</v>
      </c>
      <c r="D101" s="17">
        <v>8.8999999999999996E-2</v>
      </c>
      <c r="E101" s="26">
        <f t="shared" ref="E101:E106" si="0">C101*D101</f>
        <v>582296.17040000006</v>
      </c>
    </row>
    <row r="102" spans="1:8" x14ac:dyDescent="0.25">
      <c r="A102" s="63" t="s">
        <v>86</v>
      </c>
      <c r="B102" s="81">
        <v>0.1</v>
      </c>
      <c r="C102" s="26">
        <f>B102*B97*B98*2</f>
        <v>828184</v>
      </c>
      <c r="D102" s="17">
        <v>0</v>
      </c>
      <c r="E102" s="26">
        <f t="shared" si="0"/>
        <v>0</v>
      </c>
    </row>
    <row r="103" spans="1:8" x14ac:dyDescent="0.25">
      <c r="A103" s="63" t="s">
        <v>87</v>
      </c>
      <c r="B103" s="81">
        <v>0.08</v>
      </c>
      <c r="C103" s="26">
        <f>B103*B97*B98*2</f>
        <v>662547.20000000007</v>
      </c>
      <c r="D103" s="17">
        <v>4.1000000000000002E-2</v>
      </c>
      <c r="E103" s="26">
        <f t="shared" si="0"/>
        <v>27164.435200000004</v>
      </c>
    </row>
    <row r="104" spans="1:8" x14ac:dyDescent="0.25">
      <c r="A104" s="63" t="s">
        <v>88</v>
      </c>
      <c r="B104" s="81">
        <v>0.01</v>
      </c>
      <c r="C104" s="26">
        <f>B104*B97*B98*2</f>
        <v>82818.400000000009</v>
      </c>
      <c r="D104" s="17">
        <v>0.25900000000000001</v>
      </c>
      <c r="E104" s="26">
        <f t="shared" si="0"/>
        <v>21449.965600000003</v>
      </c>
    </row>
    <row r="105" spans="1:8" x14ac:dyDescent="0.25">
      <c r="A105" s="63" t="s">
        <v>89</v>
      </c>
      <c r="B105" s="81">
        <v>0.01</v>
      </c>
      <c r="C105" s="26">
        <f>B105*B97*B98*2</f>
        <v>82818.400000000009</v>
      </c>
      <c r="D105" s="17">
        <v>0.105</v>
      </c>
      <c r="E105" s="26">
        <f t="shared" si="0"/>
        <v>8695.9320000000007</v>
      </c>
    </row>
    <row r="106" spans="1:8" x14ac:dyDescent="0.25">
      <c r="A106" s="63" t="s">
        <v>143</v>
      </c>
      <c r="B106" s="81">
        <v>0.01</v>
      </c>
      <c r="C106" s="26">
        <f>B106*B97</f>
        <v>147.89000000000001</v>
      </c>
      <c r="D106" s="118">
        <v>80</v>
      </c>
      <c r="E106" s="26">
        <f t="shared" si="0"/>
        <v>11831.2</v>
      </c>
    </row>
    <row r="107" spans="1:8" ht="15.75" x14ac:dyDescent="0.25">
      <c r="A107" s="155" t="s">
        <v>228</v>
      </c>
      <c r="B107" s="147"/>
      <c r="C107" s="147"/>
      <c r="D107" s="147"/>
      <c r="E107" s="148">
        <f>SUM(E101:E106)</f>
        <v>651437.70319999999</v>
      </c>
      <c r="F107" s="19" t="s">
        <v>14</v>
      </c>
      <c r="H107" s="39"/>
    </row>
    <row r="108" spans="1:8" x14ac:dyDescent="0.25">
      <c r="E108" s="39"/>
    </row>
    <row r="110" spans="1:8" ht="23.25" x14ac:dyDescent="0.4">
      <c r="A110" s="159" t="s">
        <v>136</v>
      </c>
      <c r="B110" s="160"/>
      <c r="C110" s="160"/>
      <c r="D110" s="160"/>
      <c r="E110" s="161">
        <f>E20+E42+E51+E65+E79+E92+E107</f>
        <v>89597610.396266684</v>
      </c>
      <c r="F110" s="162" t="s">
        <v>224</v>
      </c>
    </row>
  </sheetData>
  <mergeCells count="4">
    <mergeCell ref="A41:B41"/>
    <mergeCell ref="A42:B42"/>
    <mergeCell ref="A50:B50"/>
    <mergeCell ref="A51:B51"/>
  </mergeCells>
  <hyperlinks>
    <hyperlink ref="G8" r:id="rId1" xr:uid="{00000000-0004-0000-0400-000000000000}"/>
    <hyperlink ref="F8" r:id="rId2" xr:uid="{00000000-0004-0000-0400-000001000000}"/>
    <hyperlink ref="C25" r:id="rId3" xr:uid="{00000000-0004-0000-0400-000002000000}"/>
    <hyperlink ref="C37" r:id="rId4" xr:uid="{00000000-0004-0000-0400-000003000000}"/>
    <hyperlink ref="C47" r:id="rId5" xr:uid="{00000000-0004-0000-0400-000004000000}"/>
    <hyperlink ref="C57" r:id="rId6" xr:uid="{00000000-0004-0000-0400-000005000000}"/>
    <hyperlink ref="C71:C73" r:id="rId7" display="Lähde: Tilastopalvelu Rudolf" xr:uid="{00000000-0004-0000-0400-000006000000}"/>
    <hyperlink ref="G100" r:id="rId8" xr:uid="{00000000-0004-0000-0400-000007000000}"/>
    <hyperlink ref="F100" r:id="rId9" xr:uid="{00000000-0004-0000-0400-000008000000}"/>
    <hyperlink ref="G76" r:id="rId10" display="VTT, Lipasto" xr:uid="{00000000-0004-0000-0400-000009000000}"/>
    <hyperlink ref="C97" r:id="rId11" xr:uid="{00000000-0004-0000-0400-00000A000000}"/>
    <hyperlink ref="C26" r:id="rId12" xr:uid="{00000000-0004-0000-0400-00000B000000}"/>
    <hyperlink ref="F40" r:id="rId13" display="VTT, Lipasto" xr:uid="{00000000-0004-0000-0400-00000C000000}"/>
    <hyperlink ref="F49" r:id="rId14" display="VTT, Lipasto" xr:uid="{00000000-0004-0000-0400-00000D000000}"/>
    <hyperlink ref="F88" r:id="rId15" xr:uid="{00000000-0004-0000-0400-00000E000000}"/>
    <hyperlink ref="F76" r:id="rId16" xr:uid="{00000000-0004-0000-0400-00000F000000}"/>
    <hyperlink ref="G59" r:id="rId17" xr:uid="{00000000-0004-0000-0400-000010000000}"/>
    <hyperlink ref="F59" r:id="rId18" xr:uid="{00000000-0004-0000-0400-000011000000}"/>
    <hyperlink ref="F17" r:id="rId19" xr:uid="{00000000-0004-0000-0400-000012000000}"/>
    <hyperlink ref="H17" r:id="rId20" xr:uid="{00000000-0004-0000-0400-000013000000}"/>
    <hyperlink ref="I17" r:id="rId21" xr:uid="{00000000-0004-0000-0400-000014000000}"/>
    <hyperlink ref="C71" r:id="rId22" xr:uid="{00000000-0004-0000-0400-000015000000}"/>
    <hyperlink ref="C72" r:id="rId23" xr:uid="{00000000-0004-0000-0400-000016000000}"/>
    <hyperlink ref="C73" r:id="rId24" xr:uid="{00000000-0004-0000-0400-000017000000}"/>
  </hyperlinks>
  <pageMargins left="0.7" right="0.7" top="0.75" bottom="0.75" header="0.3" footer="0.3"/>
  <pageSetup orientation="portrait" horizontalDpi="1200" verticalDpi="1200" r:id="rId2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36"/>
  <sheetViews>
    <sheetView workbookViewId="0">
      <selection activeCell="A2" sqref="A2"/>
    </sheetView>
  </sheetViews>
  <sheetFormatPr defaultRowHeight="15" x14ac:dyDescent="0.25"/>
  <cols>
    <col min="1" max="1" width="76.85546875" customWidth="1"/>
    <col min="2" max="2" width="25.5703125" customWidth="1"/>
    <col min="3" max="3" width="44.28515625" customWidth="1"/>
    <col min="4" max="4" width="36.5703125" customWidth="1"/>
    <col min="5" max="5" width="28" customWidth="1"/>
  </cols>
  <sheetData>
    <row r="2" spans="1:5" x14ac:dyDescent="0.25">
      <c r="A2" s="120" t="s">
        <v>172</v>
      </c>
      <c r="B2" s="21"/>
      <c r="C2" s="21"/>
      <c r="D2" s="21"/>
      <c r="E2" s="21"/>
    </row>
    <row r="3" spans="1:5" x14ac:dyDescent="0.25">
      <c r="A3" s="91"/>
      <c r="B3" s="59"/>
      <c r="C3" s="59"/>
      <c r="D3" s="59"/>
      <c r="E3" s="59"/>
    </row>
    <row r="4" spans="1:5" x14ac:dyDescent="0.25">
      <c r="A4" s="194" t="s">
        <v>150</v>
      </c>
      <c r="B4" s="195"/>
      <c r="C4" s="83" t="s">
        <v>158</v>
      </c>
      <c r="D4" s="59"/>
      <c r="E4" s="59"/>
    </row>
    <row r="5" spans="1:5" x14ac:dyDescent="0.25">
      <c r="A5" s="82" t="s">
        <v>157</v>
      </c>
      <c r="B5" s="127" t="s">
        <v>139</v>
      </c>
      <c r="C5" s="59"/>
      <c r="D5" s="59"/>
      <c r="E5" s="59"/>
    </row>
    <row r="6" spans="1:5" x14ac:dyDescent="0.25">
      <c r="A6" s="6" t="s">
        <v>148</v>
      </c>
      <c r="B6" s="24">
        <v>4098</v>
      </c>
      <c r="C6" s="59"/>
      <c r="D6" s="59"/>
      <c r="E6" s="59"/>
    </row>
    <row r="7" spans="1:5" x14ac:dyDescent="0.25">
      <c r="A7" s="6" t="s">
        <v>147</v>
      </c>
      <c r="B7" s="24">
        <v>10691</v>
      </c>
      <c r="C7" s="59"/>
      <c r="D7" s="59"/>
      <c r="E7" s="59"/>
    </row>
    <row r="8" spans="1:5" x14ac:dyDescent="0.25">
      <c r="A8" s="6" t="s">
        <v>151</v>
      </c>
      <c r="B8" s="24">
        <v>26296</v>
      </c>
      <c r="C8" s="59"/>
      <c r="D8" s="59"/>
      <c r="E8" s="59"/>
    </row>
    <row r="9" spans="1:5" x14ac:dyDescent="0.25">
      <c r="A9" s="6" t="s">
        <v>152</v>
      </c>
      <c r="B9" s="24">
        <v>7742</v>
      </c>
      <c r="C9" s="122"/>
      <c r="D9" s="59"/>
      <c r="E9" s="59"/>
    </row>
    <row r="10" spans="1:5" x14ac:dyDescent="0.25">
      <c r="A10" s="6" t="s">
        <v>156</v>
      </c>
      <c r="B10" s="24">
        <f>B6+B7+B8+B9</f>
        <v>48827</v>
      </c>
      <c r="C10" s="122"/>
      <c r="D10" s="59"/>
      <c r="E10" s="59"/>
    </row>
    <row r="11" spans="1:5" x14ac:dyDescent="0.25">
      <c r="A11" s="123" t="s">
        <v>153</v>
      </c>
      <c r="B11" s="98">
        <v>1440000</v>
      </c>
      <c r="C11" s="59"/>
      <c r="D11" s="59"/>
      <c r="E11" s="59"/>
    </row>
    <row r="12" spans="1:5" x14ac:dyDescent="0.25">
      <c r="A12" s="12"/>
      <c r="B12" s="124"/>
      <c r="C12" s="59"/>
      <c r="D12" s="59"/>
      <c r="E12" s="59"/>
    </row>
    <row r="13" spans="1:5" x14ac:dyDescent="0.25">
      <c r="A13" s="123" t="s">
        <v>155</v>
      </c>
      <c r="B13" s="81">
        <v>0.4</v>
      </c>
      <c r="C13" s="86" t="s">
        <v>159</v>
      </c>
    </row>
    <row r="14" spans="1:5" x14ac:dyDescent="0.25">
      <c r="A14" s="123" t="s">
        <v>154</v>
      </c>
      <c r="B14" s="26">
        <f>B10/(100%-B13)-B10</f>
        <v>32551.333333333343</v>
      </c>
      <c r="C14" s="125"/>
      <c r="D14" s="59"/>
      <c r="E14" s="59"/>
    </row>
    <row r="15" spans="1:5" x14ac:dyDescent="0.25">
      <c r="A15" s="76"/>
      <c r="B15" s="124"/>
      <c r="C15" s="125"/>
      <c r="D15" s="59"/>
      <c r="E15" s="59"/>
    </row>
    <row r="16" spans="1:5" x14ac:dyDescent="0.25">
      <c r="A16" s="82" t="s">
        <v>125</v>
      </c>
      <c r="B16" s="82" t="s">
        <v>126</v>
      </c>
      <c r="C16" s="83" t="s">
        <v>159</v>
      </c>
      <c r="D16" s="59"/>
      <c r="E16" s="59"/>
    </row>
    <row r="17" spans="1:5" x14ac:dyDescent="0.25">
      <c r="A17" s="6" t="s">
        <v>129</v>
      </c>
      <c r="B17" s="81">
        <v>0.6</v>
      </c>
      <c r="D17" s="59"/>
      <c r="E17" s="59"/>
    </row>
    <row r="18" spans="1:5" x14ac:dyDescent="0.25">
      <c r="A18" s="6" t="s">
        <v>130</v>
      </c>
      <c r="B18" s="81">
        <v>0.2</v>
      </c>
      <c r="C18" s="59"/>
      <c r="D18" s="59"/>
      <c r="E18" s="59"/>
    </row>
    <row r="19" spans="1:5" x14ac:dyDescent="0.25">
      <c r="A19" s="6" t="s">
        <v>131</v>
      </c>
      <c r="B19" s="81">
        <v>0.2</v>
      </c>
      <c r="C19" s="59"/>
      <c r="D19" s="59"/>
      <c r="E19" s="59"/>
    </row>
    <row r="20" spans="1:5" x14ac:dyDescent="0.25">
      <c r="B20" s="39"/>
    </row>
    <row r="21" spans="1:5" x14ac:dyDescent="0.25">
      <c r="A21" s="128" t="s">
        <v>162</v>
      </c>
      <c r="B21" s="145"/>
    </row>
    <row r="22" spans="1:5" x14ac:dyDescent="0.25">
      <c r="A22" s="116" t="s">
        <v>157</v>
      </c>
      <c r="B22" s="145" t="s">
        <v>163</v>
      </c>
      <c r="C22" t="s">
        <v>161</v>
      </c>
    </row>
    <row r="23" spans="1:5" x14ac:dyDescent="0.25">
      <c r="A23" s="126" t="s">
        <v>164</v>
      </c>
      <c r="B23" s="112">
        <v>1663</v>
      </c>
    </row>
    <row r="24" spans="1:5" x14ac:dyDescent="0.25">
      <c r="A24" s="121" t="s">
        <v>146</v>
      </c>
      <c r="B24" s="112">
        <v>566</v>
      </c>
    </row>
    <row r="25" spans="1:5" x14ac:dyDescent="0.25">
      <c r="A25" s="121" t="s">
        <v>129</v>
      </c>
      <c r="B25" s="112">
        <v>63</v>
      </c>
    </row>
    <row r="26" spans="1:5" x14ac:dyDescent="0.25">
      <c r="A26" s="121" t="s">
        <v>165</v>
      </c>
      <c r="B26" s="112">
        <v>240</v>
      </c>
    </row>
    <row r="27" spans="1:5" x14ac:dyDescent="0.25">
      <c r="A27" s="121" t="s">
        <v>153</v>
      </c>
      <c r="B27" s="112">
        <v>46</v>
      </c>
    </row>
    <row r="28" spans="1:5" x14ac:dyDescent="0.25">
      <c r="B28" s="39"/>
    </row>
    <row r="30" spans="1:5" x14ac:dyDescent="0.25">
      <c r="A30" s="82" t="s">
        <v>145</v>
      </c>
      <c r="B30" s="82" t="s">
        <v>135</v>
      </c>
      <c r="C30" s="82" t="s">
        <v>127</v>
      </c>
      <c r="D30" s="82" t="s">
        <v>128</v>
      </c>
      <c r="E30" s="132"/>
    </row>
    <row r="31" spans="1:5" x14ac:dyDescent="0.25">
      <c r="A31" s="121" t="s">
        <v>164</v>
      </c>
      <c r="B31" s="115">
        <f>B6</f>
        <v>4098</v>
      </c>
      <c r="C31" s="119">
        <f>B23</f>
        <v>1663</v>
      </c>
      <c r="D31" s="99">
        <f>B31*C31</f>
        <v>6814974</v>
      </c>
    </row>
    <row r="32" spans="1:5" x14ac:dyDescent="0.25">
      <c r="A32" s="121" t="s">
        <v>146</v>
      </c>
      <c r="B32" s="115">
        <f>B7+(B19*B14)</f>
        <v>17201.26666666667</v>
      </c>
      <c r="C32" s="119">
        <f>B24</f>
        <v>566</v>
      </c>
      <c r="D32" s="99">
        <f>B32*C32</f>
        <v>9735916.9333333354</v>
      </c>
    </row>
    <row r="33" spans="1:5" x14ac:dyDescent="0.25">
      <c r="A33" s="121" t="s">
        <v>129</v>
      </c>
      <c r="B33" s="115">
        <f>B8+(B17*B14)</f>
        <v>45826.8</v>
      </c>
      <c r="C33" s="119">
        <f>B25</f>
        <v>63</v>
      </c>
      <c r="D33" s="99">
        <f>B33*C33</f>
        <v>2887088.4000000004</v>
      </c>
    </row>
    <row r="34" spans="1:5" x14ac:dyDescent="0.25">
      <c r="A34" s="126" t="s">
        <v>165</v>
      </c>
      <c r="B34" s="115">
        <f>B9+(B18*B14)</f>
        <v>14252.26666666667</v>
      </c>
      <c r="C34" s="119">
        <f>B26</f>
        <v>240</v>
      </c>
      <c r="D34" s="99">
        <f>B34*C34</f>
        <v>3420544.0000000009</v>
      </c>
    </row>
    <row r="35" spans="1:5" x14ac:dyDescent="0.25">
      <c r="A35" s="126" t="s">
        <v>153</v>
      </c>
      <c r="B35" s="115">
        <f>B11</f>
        <v>1440000</v>
      </c>
      <c r="C35" s="119">
        <f>B27</f>
        <v>46</v>
      </c>
      <c r="D35" s="99">
        <f>B35*C35</f>
        <v>66240000</v>
      </c>
    </row>
    <row r="36" spans="1:5" ht="15.75" x14ac:dyDescent="0.25">
      <c r="A36" s="155" t="s">
        <v>229</v>
      </c>
      <c r="B36" s="163">
        <f>SUM(B31:B35)</f>
        <v>1521378.3333333333</v>
      </c>
      <c r="C36" s="157"/>
      <c r="D36" s="148">
        <f>SUM(D31:D35)</f>
        <v>89098523.333333343</v>
      </c>
      <c r="E36" s="41"/>
    </row>
  </sheetData>
  <mergeCells count="1">
    <mergeCell ref="A4:B4"/>
  </mergeCells>
  <hyperlinks>
    <hyperlink ref="C4" r:id="rId1" xr:uid="{00000000-0004-0000-0500-000000000000}"/>
    <hyperlink ref="C16" r:id="rId2" xr:uid="{00000000-0004-0000-0500-000001000000}"/>
    <hyperlink ref="C13" r:id="rId3" xr:uid="{00000000-0004-0000-0500-000002000000}"/>
  </hyperlinks>
  <pageMargins left="0.7" right="0.7" top="0.75" bottom="0.75" header="0.3" footer="0.3"/>
  <pageSetup orientation="portrait" horizontalDpi="1200" verticalDpi="1200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10"/>
  <sheetViews>
    <sheetView workbookViewId="0">
      <selection activeCell="A2" sqref="A2"/>
    </sheetView>
  </sheetViews>
  <sheetFormatPr defaultRowHeight="15" x14ac:dyDescent="0.25"/>
  <cols>
    <col min="1" max="1" width="22.28515625" customWidth="1"/>
    <col min="2" max="2" width="21.5703125" customWidth="1"/>
    <col min="3" max="3" width="18.85546875" customWidth="1"/>
    <col min="4" max="4" width="19.5703125" customWidth="1"/>
    <col min="6" max="6" width="28.85546875" customWidth="1"/>
  </cols>
  <sheetData>
    <row r="2" spans="1:7" x14ac:dyDescent="0.25">
      <c r="A2" s="20" t="s">
        <v>15</v>
      </c>
      <c r="B2" s="21"/>
      <c r="C2" s="21"/>
      <c r="D2" s="22"/>
      <c r="E2" s="23"/>
      <c r="F2" s="21"/>
      <c r="G2" s="21"/>
    </row>
    <row r="3" spans="1:7" x14ac:dyDescent="0.25">
      <c r="A3" s="40"/>
      <c r="B3" s="59"/>
      <c r="C3" s="59"/>
      <c r="D3" s="60"/>
      <c r="E3" s="14"/>
      <c r="F3" s="59"/>
      <c r="G3" s="59"/>
    </row>
    <row r="4" spans="1:7" x14ac:dyDescent="0.25">
      <c r="A4" s="13"/>
      <c r="B4" s="14" t="s">
        <v>17</v>
      </c>
      <c r="C4" s="14" t="s">
        <v>19</v>
      </c>
      <c r="D4" s="15" t="s">
        <v>18</v>
      </c>
      <c r="E4" s="14"/>
    </row>
    <row r="5" spans="1:7" x14ac:dyDescent="0.25">
      <c r="A5" s="16" t="s">
        <v>16</v>
      </c>
      <c r="B5" s="54">
        <v>28000000</v>
      </c>
      <c r="C5" s="67">
        <v>0.4</v>
      </c>
      <c r="D5" s="55">
        <f>B5*C5</f>
        <v>11200000</v>
      </c>
      <c r="E5" s="14"/>
      <c r="F5" s="86" t="s">
        <v>160</v>
      </c>
      <c r="G5" s="86" t="s">
        <v>249</v>
      </c>
    </row>
    <row r="6" spans="1:7" ht="15.75" x14ac:dyDescent="0.25">
      <c r="A6" s="164" t="s">
        <v>22</v>
      </c>
      <c r="B6" s="158"/>
      <c r="C6" s="158"/>
      <c r="D6" s="165">
        <f>SUM(D5:D5)</f>
        <v>11200000</v>
      </c>
      <c r="E6" s="19" t="s">
        <v>14</v>
      </c>
    </row>
    <row r="8" spans="1:7" x14ac:dyDescent="0.25">
      <c r="A8" s="173"/>
      <c r="B8" s="14" t="s">
        <v>17</v>
      </c>
      <c r="C8" s="14" t="s">
        <v>244</v>
      </c>
      <c r="D8" s="15" t="s">
        <v>18</v>
      </c>
    </row>
    <row r="9" spans="1:7" x14ac:dyDescent="0.25">
      <c r="A9" s="178" t="s">
        <v>245</v>
      </c>
      <c r="B9" s="54">
        <v>17000000</v>
      </c>
      <c r="C9" s="67">
        <v>0.4</v>
      </c>
      <c r="D9" s="55">
        <f>B9*C9</f>
        <v>6800000</v>
      </c>
    </row>
    <row r="10" spans="1:7" x14ac:dyDescent="0.25">
      <c r="A10" s="178" t="s">
        <v>246</v>
      </c>
      <c r="B10" s="54">
        <v>11000000</v>
      </c>
      <c r="C10" s="67">
        <v>0.4</v>
      </c>
      <c r="D10" s="55">
        <f>B10*C10</f>
        <v>4400000</v>
      </c>
    </row>
  </sheetData>
  <hyperlinks>
    <hyperlink ref="F5" r:id="rId1" xr:uid="{00000000-0004-0000-0600-000000000000}"/>
    <hyperlink ref="G5" r:id="rId2" xr:uid="{00000000-0004-0000-0600-000001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7"/>
  <sheetViews>
    <sheetView workbookViewId="0">
      <selection activeCell="A2" sqref="A2"/>
    </sheetView>
  </sheetViews>
  <sheetFormatPr defaultRowHeight="15" x14ac:dyDescent="0.25"/>
  <cols>
    <col min="1" max="1" width="26.5703125" customWidth="1"/>
    <col min="2" max="2" width="19.85546875" customWidth="1"/>
    <col min="3" max="3" width="16.7109375" customWidth="1"/>
    <col min="4" max="4" width="33.85546875" customWidth="1"/>
    <col min="6" max="6" width="28.28515625" customWidth="1"/>
  </cols>
  <sheetData>
    <row r="2" spans="1:7" x14ac:dyDescent="0.25">
      <c r="A2" s="20" t="s">
        <v>20</v>
      </c>
      <c r="B2" s="21"/>
      <c r="C2" s="21"/>
      <c r="D2" s="22"/>
      <c r="E2" s="23"/>
    </row>
    <row r="3" spans="1:7" x14ac:dyDescent="0.25">
      <c r="A3" s="40"/>
      <c r="B3" s="59"/>
      <c r="C3" s="59"/>
      <c r="D3" s="60"/>
      <c r="E3" s="14"/>
    </row>
    <row r="4" spans="1:7" x14ac:dyDescent="0.25">
      <c r="A4" s="40" t="s">
        <v>40</v>
      </c>
      <c r="B4" s="14" t="s">
        <v>17</v>
      </c>
      <c r="C4" s="14" t="s">
        <v>19</v>
      </c>
      <c r="D4" s="15" t="s">
        <v>18</v>
      </c>
      <c r="E4" s="14"/>
    </row>
    <row r="5" spans="1:7" x14ac:dyDescent="0.25">
      <c r="A5" s="16" t="s">
        <v>23</v>
      </c>
      <c r="B5" s="34">
        <v>23000000</v>
      </c>
      <c r="C5" s="33">
        <v>0.9</v>
      </c>
      <c r="D5" s="26">
        <f>B5*C5</f>
        <v>20700000</v>
      </c>
      <c r="E5" s="14"/>
      <c r="F5" s="86" t="s">
        <v>160</v>
      </c>
      <c r="G5" s="86" t="s">
        <v>249</v>
      </c>
    </row>
    <row r="6" spans="1:7" x14ac:dyDescent="0.25">
      <c r="A6" s="16" t="s">
        <v>24</v>
      </c>
      <c r="B6" s="34">
        <v>2000000</v>
      </c>
      <c r="C6" s="33">
        <v>0.2</v>
      </c>
      <c r="D6" s="26">
        <f>B6*C6</f>
        <v>400000</v>
      </c>
      <c r="E6" s="14"/>
    </row>
    <row r="7" spans="1:7" x14ac:dyDescent="0.25">
      <c r="A7" s="25" t="s">
        <v>21</v>
      </c>
      <c r="B7" s="18"/>
      <c r="C7" s="18"/>
      <c r="D7" s="27">
        <f>SUM(D5:D6)</f>
        <v>21100000</v>
      </c>
      <c r="E7" s="19" t="s">
        <v>14</v>
      </c>
    </row>
    <row r="10" spans="1:7" x14ac:dyDescent="0.25">
      <c r="A10" s="177" t="s">
        <v>245</v>
      </c>
      <c r="B10" s="14" t="s">
        <v>17</v>
      </c>
      <c r="C10" s="14" t="s">
        <v>244</v>
      </c>
      <c r="D10" s="15" t="s">
        <v>18</v>
      </c>
    </row>
    <row r="11" spans="1:7" x14ac:dyDescent="0.25">
      <c r="A11" s="173" t="s">
        <v>23</v>
      </c>
      <c r="B11" s="54">
        <v>18000000</v>
      </c>
      <c r="C11" s="67">
        <v>0.9</v>
      </c>
      <c r="D11" s="55">
        <f>B11*C11</f>
        <v>16200000</v>
      </c>
    </row>
    <row r="12" spans="1:7" x14ac:dyDescent="0.25">
      <c r="A12" s="173" t="s">
        <v>24</v>
      </c>
      <c r="B12" s="54">
        <v>2000000</v>
      </c>
      <c r="C12" s="67">
        <v>0.2</v>
      </c>
      <c r="D12" s="55">
        <f>B12*C12</f>
        <v>400000</v>
      </c>
    </row>
    <row r="13" spans="1:7" x14ac:dyDescent="0.25">
      <c r="A13" s="173" t="s">
        <v>190</v>
      </c>
      <c r="B13" s="74"/>
      <c r="C13" s="174"/>
      <c r="D13" s="176">
        <f>SUM(D11:D12)</f>
        <v>16600000</v>
      </c>
    </row>
    <row r="14" spans="1:7" x14ac:dyDescent="0.25">
      <c r="A14" s="177" t="s">
        <v>246</v>
      </c>
      <c r="B14" s="14" t="s">
        <v>17</v>
      </c>
      <c r="C14" s="14" t="s">
        <v>244</v>
      </c>
      <c r="D14" s="15" t="s">
        <v>18</v>
      </c>
    </row>
    <row r="15" spans="1:7" x14ac:dyDescent="0.25">
      <c r="A15" s="173" t="s">
        <v>23</v>
      </c>
      <c r="B15" s="54">
        <v>5000000</v>
      </c>
      <c r="C15" s="67">
        <v>0.9</v>
      </c>
      <c r="D15" s="55">
        <f>B15*C15</f>
        <v>4500000</v>
      </c>
    </row>
    <row r="16" spans="1:7" x14ac:dyDescent="0.25">
      <c r="A16" s="173" t="s">
        <v>24</v>
      </c>
      <c r="B16" s="54">
        <v>0</v>
      </c>
      <c r="C16" s="67">
        <v>0.2</v>
      </c>
      <c r="D16" s="55">
        <f>B16*C16</f>
        <v>0</v>
      </c>
    </row>
    <row r="17" spans="1:4" x14ac:dyDescent="0.25">
      <c r="A17" s="173" t="s">
        <v>190</v>
      </c>
      <c r="B17" s="173"/>
      <c r="C17" s="173"/>
      <c r="D17" s="175">
        <f>SUM(D15:D16)</f>
        <v>4500000</v>
      </c>
    </row>
  </sheetData>
  <hyperlinks>
    <hyperlink ref="F5" r:id="rId1" xr:uid="{00000000-0004-0000-0700-000000000000}"/>
    <hyperlink ref="G5" r:id="rId2" xr:uid="{00000000-0004-0000-0700-000001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G20"/>
  <sheetViews>
    <sheetView workbookViewId="0">
      <selection activeCell="A2" sqref="A2"/>
    </sheetView>
  </sheetViews>
  <sheetFormatPr defaultRowHeight="15" x14ac:dyDescent="0.25"/>
  <cols>
    <col min="1" max="1" width="28.85546875" customWidth="1"/>
    <col min="2" max="2" width="21.85546875" customWidth="1"/>
    <col min="3" max="3" width="17.28515625" customWidth="1"/>
    <col min="4" max="4" width="22.7109375" customWidth="1"/>
    <col min="6" max="6" width="28" customWidth="1"/>
  </cols>
  <sheetData>
    <row r="2" spans="1:7" x14ac:dyDescent="0.25">
      <c r="A2" s="20" t="s">
        <v>25</v>
      </c>
      <c r="B2" s="21"/>
      <c r="C2" s="21"/>
      <c r="D2" s="22"/>
    </row>
    <row r="3" spans="1:7" x14ac:dyDescent="0.25">
      <c r="A3" s="40"/>
      <c r="B3" s="59"/>
      <c r="C3" s="59"/>
      <c r="D3" s="60"/>
    </row>
    <row r="4" spans="1:7" x14ac:dyDescent="0.25">
      <c r="A4" s="40" t="s">
        <v>39</v>
      </c>
      <c r="B4" s="14" t="s">
        <v>17</v>
      </c>
      <c r="C4" s="14" t="s">
        <v>19</v>
      </c>
      <c r="D4" s="15" t="s">
        <v>18</v>
      </c>
    </row>
    <row r="5" spans="1:7" x14ac:dyDescent="0.25">
      <c r="A5" s="16" t="s">
        <v>26</v>
      </c>
      <c r="B5" s="34">
        <v>11000000</v>
      </c>
      <c r="C5" s="33">
        <v>0.2</v>
      </c>
      <c r="D5" s="55">
        <f>B5*C5</f>
        <v>2200000</v>
      </c>
      <c r="F5" s="86" t="s">
        <v>160</v>
      </c>
      <c r="G5" s="86" t="s">
        <v>249</v>
      </c>
    </row>
    <row r="6" spans="1:7" x14ac:dyDescent="0.25">
      <c r="A6" s="16" t="s">
        <v>27</v>
      </c>
      <c r="B6" s="34">
        <v>14000000</v>
      </c>
      <c r="C6" s="33">
        <v>0.2</v>
      </c>
      <c r="D6" s="55">
        <f>B6*C6</f>
        <v>2800000</v>
      </c>
    </row>
    <row r="7" spans="1:7" x14ac:dyDescent="0.25">
      <c r="A7" s="16" t="s">
        <v>28</v>
      </c>
      <c r="B7" s="68">
        <v>51000000</v>
      </c>
      <c r="C7" s="69">
        <v>0.5</v>
      </c>
      <c r="D7" s="55">
        <f>B7*C7</f>
        <v>25500000</v>
      </c>
    </row>
    <row r="8" spans="1:7" x14ac:dyDescent="0.25">
      <c r="A8" s="25" t="s">
        <v>29</v>
      </c>
      <c r="B8" s="179"/>
      <c r="C8" s="179"/>
      <c r="D8" s="27">
        <f>SUM(D5:D7)</f>
        <v>30500000</v>
      </c>
      <c r="E8" s="19" t="s">
        <v>14</v>
      </c>
    </row>
    <row r="9" spans="1:7" x14ac:dyDescent="0.25">
      <c r="B9" s="4"/>
      <c r="C9" s="4"/>
      <c r="D9" s="4"/>
    </row>
    <row r="10" spans="1:7" x14ac:dyDescent="0.25">
      <c r="B10" s="4"/>
      <c r="C10" s="4"/>
      <c r="D10" s="4"/>
    </row>
    <row r="11" spans="1:7" x14ac:dyDescent="0.25">
      <c r="A11" s="40" t="s">
        <v>245</v>
      </c>
      <c r="B11" s="14" t="s">
        <v>17</v>
      </c>
      <c r="C11" s="14" t="s">
        <v>244</v>
      </c>
      <c r="D11" s="15" t="s">
        <v>18</v>
      </c>
    </row>
    <row r="12" spans="1:7" x14ac:dyDescent="0.25">
      <c r="A12" s="16" t="s">
        <v>26</v>
      </c>
      <c r="B12" s="34">
        <v>8000000</v>
      </c>
      <c r="C12" s="33">
        <v>0.2</v>
      </c>
      <c r="D12" s="55">
        <f>B12*C12</f>
        <v>1600000</v>
      </c>
    </row>
    <row r="13" spans="1:7" x14ac:dyDescent="0.25">
      <c r="A13" s="16" t="s">
        <v>27</v>
      </c>
      <c r="B13" s="34">
        <v>10000000</v>
      </c>
      <c r="C13" s="33">
        <v>0.2</v>
      </c>
      <c r="D13" s="55">
        <f>B13*C13</f>
        <v>2000000</v>
      </c>
    </row>
    <row r="14" spans="1:7" x14ac:dyDescent="0.25">
      <c r="A14" s="16" t="s">
        <v>28</v>
      </c>
      <c r="B14" s="68">
        <v>41000000</v>
      </c>
      <c r="C14" s="69">
        <v>0.5</v>
      </c>
      <c r="D14" s="55">
        <f>B14*C14</f>
        <v>20500000</v>
      </c>
    </row>
    <row r="15" spans="1:7" x14ac:dyDescent="0.25">
      <c r="A15" s="25" t="s">
        <v>190</v>
      </c>
      <c r="B15" s="70"/>
      <c r="C15" s="70"/>
      <c r="D15" s="27">
        <f>SUM(D12:D14)</f>
        <v>24100000</v>
      </c>
    </row>
    <row r="16" spans="1:7" x14ac:dyDescent="0.25">
      <c r="A16" s="40" t="s">
        <v>246</v>
      </c>
      <c r="B16" s="14" t="s">
        <v>17</v>
      </c>
      <c r="C16" s="14" t="s">
        <v>244</v>
      </c>
      <c r="D16" s="15" t="s">
        <v>18</v>
      </c>
    </row>
    <row r="17" spans="1:4" x14ac:dyDescent="0.25">
      <c r="A17" s="16" t="s">
        <v>26</v>
      </c>
      <c r="B17" s="34">
        <v>2000000</v>
      </c>
      <c r="C17" s="33">
        <v>0.2</v>
      </c>
      <c r="D17" s="55">
        <f>B17*C17</f>
        <v>400000</v>
      </c>
    </row>
    <row r="18" spans="1:4" x14ac:dyDescent="0.25">
      <c r="A18" s="16" t="s">
        <v>27</v>
      </c>
      <c r="B18" s="34">
        <v>4000000</v>
      </c>
      <c r="C18" s="33">
        <v>0.2</v>
      </c>
      <c r="D18" s="55">
        <f>B18*C18</f>
        <v>800000</v>
      </c>
    </row>
    <row r="19" spans="1:4" x14ac:dyDescent="0.25">
      <c r="A19" s="16" t="s">
        <v>28</v>
      </c>
      <c r="B19" s="68">
        <v>10000000</v>
      </c>
      <c r="C19" s="69">
        <v>0.5</v>
      </c>
      <c r="D19" s="55">
        <f>B19*C19</f>
        <v>5000000</v>
      </c>
    </row>
    <row r="20" spans="1:4" x14ac:dyDescent="0.25">
      <c r="A20" s="25" t="s">
        <v>190</v>
      </c>
      <c r="B20" s="70"/>
      <c r="C20" s="70"/>
      <c r="D20" s="27">
        <f>SUM(D17:D19)</f>
        <v>6200000</v>
      </c>
    </row>
  </sheetData>
  <hyperlinks>
    <hyperlink ref="F5" r:id="rId1" xr:uid="{00000000-0004-0000-0800-000000000000}"/>
    <hyperlink ref="G5" r:id="rId2" xr:uid="{00000000-0004-0000-08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16</vt:i4>
      </vt:variant>
    </vt:vector>
  </HeadingPairs>
  <TitlesOfParts>
    <vt:vector size="16" baseType="lpstr">
      <vt:lpstr>Tietoja laskurista</vt:lpstr>
      <vt:lpstr>Kokonaishiilijalanjälki</vt:lpstr>
      <vt:lpstr>Kotimaiset matkailijat</vt:lpstr>
      <vt:lpstr>Ulkomaiset matkailijat</vt:lpstr>
      <vt:lpstr>Matkailijoiden matkustus</vt:lpstr>
      <vt:lpstr>Matkail. matkustus, keskimäärin</vt:lpstr>
      <vt:lpstr>Matkailijoiden majoitus</vt:lpstr>
      <vt:lpstr>Matkailijoiden asiointi</vt:lpstr>
      <vt:lpstr>Matkailijoiden aktiviteetit</vt:lpstr>
      <vt:lpstr>Matkailijoiden ravitsemispalvel</vt:lpstr>
      <vt:lpstr>Vapaa-ajan as. matkustus</vt:lpstr>
      <vt:lpstr>Vapaa-ajan asunnon sähkö</vt:lpstr>
      <vt:lpstr>Vapaa-ajan as. hankinnat</vt:lpstr>
      <vt:lpstr>Vapaa-ajan as. asiointi</vt:lpstr>
      <vt:lpstr>Vapaa-ajan as. aktiviteetit</vt:lpstr>
      <vt:lpstr>Vapaa-ajan as. ravitsemispalvel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Tuominen Riina</dc:creator>
  <cp:lastModifiedBy>Antti</cp:lastModifiedBy>
  <dcterms:created xsi:type="dcterms:W3CDTF">2018-12-21T11:26:49Z</dcterms:created>
  <dcterms:modified xsi:type="dcterms:W3CDTF">2019-05-27T06:02:26Z</dcterms:modified>
</cp:coreProperties>
</file>